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nBCDDPRL66FvvlWSXa44myH9Nwd1juxwfwRHuZUYBpDSy+ew5jsOdlh1j0ICOcIOpvc2j8JWFu0rb3YblgscQ==" workbookSaltValue="FeXVY+vctIxYBASreAf0sw==" workbookSpinCount="100000" lockStructure="1"/>
  <bookViews>
    <workbookView xWindow="0" yWindow="0" windowWidth="24000" windowHeight="9735" tabRatio="791"/>
  </bookViews>
  <sheets>
    <sheet name="2016 Budget" sheetId="1" r:id="rId1"/>
    <sheet name="2016 Summary" sheetId="4" r:id="rId2"/>
  </sheets>
  <definedNames>
    <definedName name="_xlnm.Print_Area" localSheetId="0">'2016 Budget'!$A$1:$P$429</definedName>
    <definedName name="_xlnm.Print_Area" localSheetId="1">'2016 Summary'!$A$1:$G$44</definedName>
    <definedName name="_xlnm.Print_Titles" localSheetId="0">'2016 Budget'!$1:$3</definedName>
  </definedNames>
  <calcPr calcId="152511"/>
</workbook>
</file>

<file path=xl/calcChain.xml><?xml version="1.0" encoding="utf-8"?>
<calcChain xmlns="http://schemas.openxmlformats.org/spreadsheetml/2006/main">
  <c r="N209" i="1" l="1"/>
  <c r="O209" i="1" s="1"/>
  <c r="P209" i="1" s="1"/>
  <c r="N210" i="1"/>
  <c r="O210" i="1" s="1"/>
  <c r="P210" i="1" s="1"/>
  <c r="N203" i="1"/>
  <c r="O203" i="1" s="1"/>
  <c r="P203" i="1" s="1"/>
  <c r="N204" i="1"/>
  <c r="O204" i="1" s="1"/>
  <c r="P204" i="1" s="1"/>
  <c r="J411" i="1"/>
  <c r="G9" i="1"/>
  <c r="G10" i="1"/>
  <c r="G12" i="1"/>
  <c r="J12" i="1" s="1"/>
  <c r="G15" i="1"/>
  <c r="G16" i="1"/>
  <c r="G21" i="1"/>
  <c r="G22" i="1"/>
  <c r="G25" i="1"/>
  <c r="G26" i="1"/>
  <c r="G31" i="1"/>
  <c r="G32" i="1"/>
  <c r="G34" i="1"/>
  <c r="G35" i="1"/>
  <c r="G44" i="1"/>
  <c r="G45" i="1"/>
  <c r="G47" i="1"/>
  <c r="G48" i="1"/>
  <c r="G49" i="1"/>
  <c r="G54" i="1"/>
  <c r="G55" i="1"/>
  <c r="G56" i="1"/>
  <c r="G57" i="1"/>
  <c r="G60" i="1"/>
  <c r="G61" i="1"/>
  <c r="G64" i="1"/>
  <c r="G65" i="1"/>
  <c r="G66" i="1"/>
  <c r="G67" i="1"/>
  <c r="G70" i="1"/>
  <c r="G71" i="1"/>
  <c r="G76" i="1"/>
  <c r="G77" i="1"/>
  <c r="G78" i="1"/>
  <c r="G79" i="1"/>
  <c r="G80" i="1"/>
  <c r="G83" i="1"/>
  <c r="G84" i="1"/>
  <c r="G85" i="1"/>
  <c r="G86" i="1"/>
  <c r="G89" i="1"/>
  <c r="G90" i="1"/>
  <c r="G95" i="1"/>
  <c r="G97" i="1"/>
  <c r="G98" i="1"/>
  <c r="G99" i="1"/>
  <c r="G100" i="1"/>
  <c r="G101" i="1"/>
  <c r="G102" i="1"/>
  <c r="G103" i="1"/>
  <c r="G106" i="1"/>
  <c r="G107" i="1"/>
  <c r="G108" i="1"/>
  <c r="G109" i="1"/>
  <c r="G113" i="1"/>
  <c r="G114" i="1"/>
  <c r="G115" i="1"/>
  <c r="G116" i="1"/>
  <c r="G117" i="1"/>
  <c r="G119" i="1"/>
  <c r="G121" i="1"/>
  <c r="G122" i="1"/>
  <c r="G123" i="1"/>
  <c r="G124" i="1"/>
  <c r="G127" i="1"/>
  <c r="G128" i="1"/>
  <c r="G133" i="1"/>
  <c r="G134" i="1"/>
  <c r="G135" i="1"/>
  <c r="G136" i="1"/>
  <c r="G141" i="1"/>
  <c r="G142" i="1"/>
  <c r="G143" i="1"/>
  <c r="G144" i="1"/>
  <c r="G146" i="1"/>
  <c r="G147" i="1"/>
  <c r="H147" i="1" s="1"/>
  <c r="G149" i="1"/>
  <c r="G150" i="1"/>
  <c r="G151" i="1"/>
  <c r="G154" i="1"/>
  <c r="G156" i="1"/>
  <c r="G157" i="1"/>
  <c r="G158" i="1"/>
  <c r="G159" i="1"/>
  <c r="G162" i="1"/>
  <c r="G163" i="1"/>
  <c r="G164" i="1"/>
  <c r="G165" i="1"/>
  <c r="G166" i="1"/>
  <c r="G168" i="1"/>
  <c r="G169" i="1"/>
  <c r="G171" i="1"/>
  <c r="G172" i="1"/>
  <c r="G173" i="1"/>
  <c r="G174" i="1"/>
  <c r="G175" i="1"/>
  <c r="G177" i="1"/>
  <c r="G178" i="1"/>
  <c r="G179" i="1"/>
  <c r="G185" i="1"/>
  <c r="G186" i="1"/>
  <c r="G187" i="1"/>
  <c r="G188" i="1"/>
  <c r="G191" i="1"/>
  <c r="G192" i="1"/>
  <c r="G195" i="1"/>
  <c r="G196" i="1"/>
  <c r="G201" i="1"/>
  <c r="G202" i="1"/>
  <c r="G203" i="1"/>
  <c r="G204" i="1"/>
  <c r="G207" i="1"/>
  <c r="G208" i="1"/>
  <c r="G209" i="1"/>
  <c r="G210" i="1"/>
  <c r="G213" i="1"/>
  <c r="G215" i="1"/>
  <c r="G216" i="1"/>
  <c r="G217" i="1"/>
  <c r="G218" i="1"/>
  <c r="G219" i="1"/>
  <c r="G224" i="1"/>
  <c r="G225" i="1"/>
  <c r="G236" i="1"/>
  <c r="G237" i="1"/>
  <c r="G238" i="1"/>
  <c r="G239" i="1"/>
  <c r="G244" i="1"/>
  <c r="G246" i="1"/>
  <c r="G247" i="1"/>
  <c r="G248" i="1"/>
  <c r="G249" i="1"/>
  <c r="G250" i="1"/>
  <c r="G251" i="1"/>
  <c r="G252" i="1"/>
  <c r="G253" i="1"/>
  <c r="G254" i="1"/>
  <c r="G256" i="1"/>
  <c r="G257" i="1"/>
  <c r="G258" i="1"/>
  <c r="G259" i="1"/>
  <c r="G260" i="1"/>
  <c r="G263" i="1"/>
  <c r="G264" i="1"/>
  <c r="G267" i="1"/>
  <c r="G268" i="1"/>
  <c r="G270" i="1"/>
  <c r="G271" i="1"/>
  <c r="G274" i="1"/>
  <c r="G275" i="1"/>
  <c r="G277" i="1"/>
  <c r="G279" i="1"/>
  <c r="G280" i="1"/>
  <c r="G283" i="1"/>
  <c r="G284" i="1"/>
  <c r="G288" i="1"/>
  <c r="G289" i="1"/>
  <c r="G290" i="1"/>
  <c r="G291" i="1"/>
  <c r="G292" i="1"/>
  <c r="G296" i="1"/>
  <c r="G300" i="1"/>
  <c r="G301" i="1"/>
  <c r="G302" i="1"/>
  <c r="G306" i="1"/>
  <c r="G307" i="1"/>
  <c r="G314" i="1"/>
  <c r="G315" i="1"/>
  <c r="G317" i="1"/>
  <c r="G318" i="1"/>
  <c r="G324" i="1"/>
  <c r="G328" i="1"/>
  <c r="G329" i="1"/>
  <c r="G331" i="1"/>
  <c r="G332" i="1"/>
  <c r="G333" i="1"/>
  <c r="G345" i="1"/>
  <c r="G346" i="1"/>
  <c r="G348" i="1"/>
  <c r="G349" i="1"/>
  <c r="G355" i="1"/>
  <c r="G356" i="1"/>
  <c r="G357" i="1"/>
  <c r="G358" i="1" s="1"/>
  <c r="G359" i="1"/>
  <c r="G360" i="1"/>
  <c r="G361" i="1"/>
  <c r="G362" i="1" s="1"/>
  <c r="G363" i="1"/>
  <c r="G364" i="1"/>
  <c r="G365" i="1"/>
  <c r="G366" i="1"/>
  <c r="G367" i="1"/>
  <c r="G369" i="1"/>
  <c r="G370" i="1"/>
  <c r="G371" i="1"/>
  <c r="G372" i="1"/>
  <c r="G374" i="1"/>
  <c r="G375" i="1"/>
  <c r="G377" i="1"/>
  <c r="G379" i="1"/>
  <c r="G380" i="1"/>
  <c r="G381" i="1"/>
  <c r="G382" i="1"/>
  <c r="G383" i="1"/>
  <c r="G384" i="1"/>
  <c r="G386" i="1"/>
  <c r="G388" i="1"/>
  <c r="G392" i="1"/>
  <c r="G396" i="1"/>
  <c r="G397" i="1"/>
  <c r="G398" i="1"/>
  <c r="G399" i="1"/>
  <c r="G404" i="1"/>
  <c r="G405" i="1"/>
  <c r="G406" i="1"/>
  <c r="G407" i="1"/>
  <c r="G408" i="1"/>
  <c r="G410" i="1"/>
  <c r="G412" i="1"/>
  <c r="G413" i="1"/>
  <c r="G416" i="1"/>
  <c r="G417" i="1"/>
  <c r="G420" i="1"/>
  <c r="G422" i="1"/>
  <c r="G423" i="1"/>
  <c r="G425" i="1"/>
  <c r="H47" i="1"/>
  <c r="H177" i="1"/>
  <c r="H358" i="1"/>
  <c r="H362" i="1"/>
  <c r="H426" i="1"/>
  <c r="C5" i="1"/>
  <c r="C8" i="1" s="1"/>
  <c r="C11" i="1"/>
  <c r="C14" i="1" s="1"/>
  <c r="C17" i="1"/>
  <c r="C20" i="1" s="1"/>
  <c r="C24" i="1"/>
  <c r="C30" i="1"/>
  <c r="C36" i="1"/>
  <c r="C43" i="1"/>
  <c r="C50" i="1"/>
  <c r="C53" i="1" s="1"/>
  <c r="C59" i="1"/>
  <c r="C63" i="1"/>
  <c r="C69" i="1"/>
  <c r="C75" i="1"/>
  <c r="C82" i="1"/>
  <c r="C88" i="1"/>
  <c r="C94" i="1"/>
  <c r="C105" i="1"/>
  <c r="C112" i="1"/>
  <c r="C118" i="1"/>
  <c r="C126" i="1"/>
  <c r="C132" i="1"/>
  <c r="C138" i="1"/>
  <c r="C145" i="1"/>
  <c r="C148" i="1" s="1"/>
  <c r="C153" i="1"/>
  <c r="C161" i="1"/>
  <c r="C168" i="1"/>
  <c r="D168" i="1" s="1"/>
  <c r="C177" i="1"/>
  <c r="D177" i="1" s="1"/>
  <c r="C184" i="1"/>
  <c r="C190" i="1"/>
  <c r="C194" i="1"/>
  <c r="C200" i="1"/>
  <c r="C206" i="1"/>
  <c r="C212" i="1"/>
  <c r="C223" i="1"/>
  <c r="C227" i="1"/>
  <c r="C245" i="1"/>
  <c r="C285" i="1"/>
  <c r="C294" i="1"/>
  <c r="C299" i="1"/>
  <c r="C305" i="1"/>
  <c r="C312" i="1"/>
  <c r="C319" i="1"/>
  <c r="C325" i="1"/>
  <c r="C336" i="1"/>
  <c r="C344" i="1"/>
  <c r="C354" i="1"/>
  <c r="C358" i="1"/>
  <c r="C362" i="1"/>
  <c r="C378" i="1"/>
  <c r="C387" i="1"/>
  <c r="C391" i="1"/>
  <c r="C395" i="1"/>
  <c r="C403" i="1"/>
  <c r="C411" i="1"/>
  <c r="C415" i="1"/>
  <c r="C419" i="1"/>
  <c r="C426" i="1"/>
  <c r="D5" i="1"/>
  <c r="D6" i="1"/>
  <c r="D7" i="1"/>
  <c r="D14" i="1"/>
  <c r="D17" i="1"/>
  <c r="D20" i="1" s="1"/>
  <c r="D23" i="1"/>
  <c r="D24" i="1" s="1"/>
  <c r="D27" i="1"/>
  <c r="D28" i="1"/>
  <c r="D29" i="1"/>
  <c r="D33" i="1"/>
  <c r="D36" i="1" s="1"/>
  <c r="D40" i="1"/>
  <c r="D41" i="1"/>
  <c r="D42" i="1"/>
  <c r="D52" i="1"/>
  <c r="D53" i="1" s="1"/>
  <c r="D58" i="1"/>
  <c r="D59" i="1" s="1"/>
  <c r="D62" i="1"/>
  <c r="D63" i="1" s="1"/>
  <c r="D68" i="1"/>
  <c r="D69" i="1" s="1"/>
  <c r="D74" i="1"/>
  <c r="D75" i="1" s="1"/>
  <c r="D81" i="1"/>
  <c r="D82" i="1" s="1"/>
  <c r="D87" i="1"/>
  <c r="D88" i="1" s="1"/>
  <c r="D91" i="1"/>
  <c r="D92" i="1"/>
  <c r="D93" i="1"/>
  <c r="D104" i="1"/>
  <c r="D105" i="1" s="1"/>
  <c r="D110" i="1"/>
  <c r="D111" i="1"/>
  <c r="D118" i="1"/>
  <c r="D125" i="1"/>
  <c r="D126" i="1" s="1"/>
  <c r="D129" i="1"/>
  <c r="D131" i="1"/>
  <c r="D138" i="1"/>
  <c r="D145" i="1"/>
  <c r="D148" i="1" s="1"/>
  <c r="D147" i="1"/>
  <c r="D152" i="1"/>
  <c r="D153" i="1" s="1"/>
  <c r="D161" i="1"/>
  <c r="D176" i="1"/>
  <c r="D180" i="1"/>
  <c r="D182" i="1"/>
  <c r="D189" i="1"/>
  <c r="D190" i="1" s="1"/>
  <c r="D193" i="1"/>
  <c r="D194" i="1" s="1"/>
  <c r="D197" i="1"/>
  <c r="D198" i="1"/>
  <c r="D199" i="1"/>
  <c r="D205" i="1"/>
  <c r="D206" i="1" s="1"/>
  <c r="D211" i="1"/>
  <c r="D212" i="1" s="1"/>
  <c r="D220" i="1"/>
  <c r="D221" i="1"/>
  <c r="D222" i="1"/>
  <c r="D226" i="1"/>
  <c r="D227" i="1" s="1"/>
  <c r="D240" i="1"/>
  <c r="D242" i="1"/>
  <c r="D243" i="1"/>
  <c r="D244" i="1"/>
  <c r="D261" i="1"/>
  <c r="D262" i="1"/>
  <c r="D265" i="1"/>
  <c r="D266" i="1"/>
  <c r="D269" i="1"/>
  <c r="D272" i="1"/>
  <c r="D276" i="1"/>
  <c r="D281" i="1"/>
  <c r="D282" i="1"/>
  <c r="D293" i="1"/>
  <c r="D294" i="1" s="1"/>
  <c r="D297" i="1"/>
  <c r="D298" i="1"/>
  <c r="D305" i="1"/>
  <c r="D308" i="1"/>
  <c r="D309" i="1"/>
  <c r="D310" i="1"/>
  <c r="D311" i="1"/>
  <c r="D319" i="1"/>
  <c r="D325" i="1"/>
  <c r="D334" i="1"/>
  <c r="D335" i="1"/>
  <c r="D344" i="1"/>
  <c r="D354" i="1"/>
  <c r="D358" i="1"/>
  <c r="D362" i="1"/>
  <c r="D373" i="1"/>
  <c r="D374" i="1"/>
  <c r="D375" i="1"/>
  <c r="D376" i="1"/>
  <c r="D385" i="1"/>
  <c r="D387" i="1" s="1"/>
  <c r="D389" i="1"/>
  <c r="D390" i="1"/>
  <c r="D393" i="1"/>
  <c r="D394" i="1"/>
  <c r="D400" i="1"/>
  <c r="D401" i="1"/>
  <c r="D402" i="1"/>
  <c r="D409" i="1"/>
  <c r="D411" i="1" s="1"/>
  <c r="D414" i="1"/>
  <c r="D415" i="1" s="1"/>
  <c r="D418" i="1"/>
  <c r="D419" i="1" s="1"/>
  <c r="D424" i="1"/>
  <c r="D426" i="1" s="1"/>
  <c r="P400" i="1"/>
  <c r="C170" i="1" l="1"/>
  <c r="C120" i="1"/>
  <c r="D299" i="1"/>
  <c r="C96" i="1"/>
  <c r="C155" i="1"/>
  <c r="C140" i="1"/>
  <c r="C330" i="1"/>
  <c r="C214" i="1"/>
  <c r="D403" i="1"/>
  <c r="D421" i="1" s="1"/>
  <c r="D312" i="1"/>
  <c r="C421" i="1"/>
  <c r="C368" i="1"/>
  <c r="D30" i="1"/>
  <c r="C235" i="1"/>
  <c r="D245" i="1"/>
  <c r="D200" i="1"/>
  <c r="D170" i="1"/>
  <c r="D223" i="1"/>
  <c r="D235" i="1" s="1"/>
  <c r="D391" i="1"/>
  <c r="D112" i="1"/>
  <c r="D120" i="1" s="1"/>
  <c r="D395" i="1"/>
  <c r="D184" i="1"/>
  <c r="D8" i="1"/>
  <c r="D155" i="1"/>
  <c r="D368" i="1"/>
  <c r="D336" i="1"/>
  <c r="D132" i="1"/>
  <c r="D140" i="1" s="1"/>
  <c r="D94" i="1"/>
  <c r="D285" i="1"/>
  <c r="D378" i="1"/>
  <c r="D43" i="1"/>
  <c r="D29" i="4"/>
  <c r="D330" i="1" l="1"/>
  <c r="D96" i="1"/>
  <c r="C255" i="1"/>
  <c r="D214" i="1"/>
  <c r="D13" i="4"/>
  <c r="D10" i="4"/>
  <c r="P115" i="1"/>
  <c r="P118" i="1" s="1"/>
  <c r="P426" i="1"/>
  <c r="C29" i="4" s="1"/>
  <c r="P419" i="1"/>
  <c r="P415" i="1"/>
  <c r="P411" i="1"/>
  <c r="P402" i="1"/>
  <c r="P403" i="1" s="1"/>
  <c r="P393" i="1"/>
  <c r="P395" i="1" s="1"/>
  <c r="B27" i="4" s="1"/>
  <c r="E27" i="4" s="1"/>
  <c r="P389" i="1"/>
  <c r="P390" i="1"/>
  <c r="P385" i="1"/>
  <c r="B21" i="4" s="1"/>
  <c r="E21" i="4" s="1"/>
  <c r="P378" i="1"/>
  <c r="C13" i="4" s="1"/>
  <c r="N362" i="1"/>
  <c r="O362" i="1"/>
  <c r="P362" i="1"/>
  <c r="N358" i="1"/>
  <c r="O358" i="1"/>
  <c r="P358" i="1"/>
  <c r="P354" i="1"/>
  <c r="P344" i="1"/>
  <c r="P336" i="1"/>
  <c r="C10" i="4" s="1"/>
  <c r="P325" i="1"/>
  <c r="P319" i="1"/>
  <c r="P312" i="1"/>
  <c r="P305" i="1"/>
  <c r="P299" i="1"/>
  <c r="P294" i="1"/>
  <c r="D7" i="4"/>
  <c r="P285" i="1"/>
  <c r="C7" i="4" s="1"/>
  <c r="P245" i="1"/>
  <c r="P233" i="1"/>
  <c r="P227" i="1"/>
  <c r="P223" i="1"/>
  <c r="P212" i="1"/>
  <c r="P206" i="1"/>
  <c r="P200" i="1"/>
  <c r="P194" i="1"/>
  <c r="P190" i="1"/>
  <c r="P184" i="1"/>
  <c r="P177" i="1"/>
  <c r="P168" i="1"/>
  <c r="P161" i="1"/>
  <c r="P153" i="1"/>
  <c r="P148" i="1"/>
  <c r="P138" i="1"/>
  <c r="P132" i="1"/>
  <c r="P126" i="1"/>
  <c r="P112" i="1"/>
  <c r="P105" i="1"/>
  <c r="P94" i="1"/>
  <c r="P88" i="1"/>
  <c r="P82" i="1"/>
  <c r="P75" i="1"/>
  <c r="P69" i="1"/>
  <c r="P63" i="1"/>
  <c r="P59" i="1"/>
  <c r="P50" i="1"/>
  <c r="P53" i="1" s="1"/>
  <c r="P47" i="1"/>
  <c r="P36" i="1"/>
  <c r="P30" i="1"/>
  <c r="P23" i="1"/>
  <c r="P24" i="1" s="1"/>
  <c r="P20" i="1"/>
  <c r="P14" i="1"/>
  <c r="P8" i="1"/>
  <c r="P42" i="1"/>
  <c r="P40" i="1"/>
  <c r="D255" i="1" l="1"/>
  <c r="D16" i="4"/>
  <c r="D32" i="4" s="1"/>
  <c r="P368" i="1"/>
  <c r="B13" i="4" s="1"/>
  <c r="E13" i="4" s="1"/>
  <c r="P43" i="1"/>
  <c r="P96" i="1" s="1"/>
  <c r="P330" i="1"/>
  <c r="B10" i="4" s="1"/>
  <c r="E10" i="4" s="1"/>
  <c r="P120" i="1"/>
  <c r="P140" i="1"/>
  <c r="P170" i="1"/>
  <c r="P391" i="1"/>
  <c r="B24" i="4" s="1"/>
  <c r="E24" i="4" s="1"/>
  <c r="P235" i="1"/>
  <c r="C16" i="4"/>
  <c r="C32" i="4" s="1"/>
  <c r="P155" i="1"/>
  <c r="P214" i="1"/>
  <c r="P421" i="1"/>
  <c r="B29" i="4" s="1"/>
  <c r="E29" i="4" s="1"/>
  <c r="P387" i="1"/>
  <c r="O138" i="1"/>
  <c r="O50" i="1"/>
  <c r="O5" i="1"/>
  <c r="P255" i="1" l="1"/>
  <c r="B7" i="4" s="1"/>
  <c r="B16" i="4" s="1"/>
  <c r="B32" i="4" s="1"/>
  <c r="E7" i="4" l="1"/>
  <c r="E16" i="4" s="1"/>
  <c r="E32" i="4" s="1"/>
  <c r="O426" i="1"/>
  <c r="O419" i="1"/>
  <c r="O415" i="1"/>
  <c r="O411" i="1"/>
  <c r="O402" i="1"/>
  <c r="O403" i="1" s="1"/>
  <c r="O393" i="1"/>
  <c r="O395" i="1" s="1"/>
  <c r="O390" i="1"/>
  <c r="O389" i="1"/>
  <c r="O385" i="1"/>
  <c r="O378" i="1"/>
  <c r="O354" i="1"/>
  <c r="O344" i="1"/>
  <c r="O336" i="1"/>
  <c r="O325" i="1"/>
  <c r="O319" i="1"/>
  <c r="O312" i="1"/>
  <c r="O305" i="1"/>
  <c r="O299" i="1"/>
  <c r="O294" i="1"/>
  <c r="O285" i="1"/>
  <c r="O245" i="1"/>
  <c r="O233" i="1"/>
  <c r="O227" i="1"/>
  <c r="O223" i="1"/>
  <c r="O212" i="1"/>
  <c r="O206" i="1"/>
  <c r="O200" i="1"/>
  <c r="O194" i="1"/>
  <c r="O190" i="1"/>
  <c r="O184" i="1"/>
  <c r="O177" i="1"/>
  <c r="O168" i="1"/>
  <c r="O161" i="1"/>
  <c r="O153" i="1"/>
  <c r="O148" i="1"/>
  <c r="O132" i="1"/>
  <c r="O126" i="1"/>
  <c r="O105" i="1"/>
  <c r="O118" i="1"/>
  <c r="O140" i="1" l="1"/>
  <c r="O170" i="1"/>
  <c r="O155" i="1"/>
  <c r="O235" i="1"/>
  <c r="O368" i="1"/>
  <c r="O391" i="1"/>
  <c r="O421" i="1"/>
  <c r="O330" i="1"/>
  <c r="O387" i="1"/>
  <c r="O214" i="1"/>
  <c r="N42" i="1" l="1"/>
  <c r="O112" i="1" l="1"/>
  <c r="O120" i="1" s="1"/>
  <c r="O94" i="1"/>
  <c r="O88" i="1"/>
  <c r="O82" i="1"/>
  <c r="O75" i="1"/>
  <c r="O69" i="1"/>
  <c r="O63" i="1"/>
  <c r="O59" i="1"/>
  <c r="O53" i="1"/>
  <c r="O47" i="1"/>
  <c r="O43" i="1"/>
  <c r="O36" i="1"/>
  <c r="O30" i="1"/>
  <c r="O24" i="1"/>
  <c r="O20" i="1"/>
  <c r="O14" i="1"/>
  <c r="O8" i="1"/>
  <c r="O96" i="1" l="1"/>
  <c r="O255" i="1" s="1"/>
  <c r="N50" i="1"/>
  <c r="N27" i="1"/>
  <c r="N402" i="1" l="1"/>
  <c r="N393" i="1"/>
  <c r="N390" i="1"/>
  <c r="N389" i="1"/>
  <c r="N385" i="1"/>
  <c r="N184" i="1"/>
  <c r="N285" i="1"/>
  <c r="N426" i="1" l="1"/>
  <c r="N415" i="1"/>
  <c r="N411" i="1"/>
  <c r="N395" i="1"/>
  <c r="N391" i="1"/>
  <c r="N387" i="1"/>
  <c r="N378" i="1"/>
  <c r="N354" i="1"/>
  <c r="N344" i="1"/>
  <c r="N336" i="1"/>
  <c r="N312" i="1"/>
  <c r="N305" i="1"/>
  <c r="N43" i="1"/>
  <c r="N245" i="1"/>
  <c r="N148" i="1"/>
  <c r="N138" i="1"/>
  <c r="N112" i="1"/>
  <c r="N53" i="1"/>
  <c r="N30" i="1"/>
  <c r="N20" i="1"/>
  <c r="N14" i="1"/>
  <c r="N419" i="1"/>
  <c r="N403" i="1"/>
  <c r="N325" i="1"/>
  <c r="N319" i="1"/>
  <c r="N299" i="1"/>
  <c r="N294" i="1"/>
  <c r="N200" i="1"/>
  <c r="N194" i="1"/>
  <c r="N190" i="1"/>
  <c r="N168" i="1"/>
  <c r="N161" i="1"/>
  <c r="N132" i="1"/>
  <c r="N118" i="1"/>
  <c r="N59" i="1"/>
  <c r="N368" i="1" l="1"/>
  <c r="N170" i="1"/>
  <c r="N330" i="1"/>
  <c r="N421" i="1"/>
  <c r="N233" i="1"/>
  <c r="N227" i="1"/>
  <c r="N223" i="1"/>
  <c r="N212" i="1"/>
  <c r="N206" i="1"/>
  <c r="N177" i="1"/>
  <c r="N153" i="1"/>
  <c r="N155" i="1" s="1"/>
  <c r="N140" i="1"/>
  <c r="N126" i="1"/>
  <c r="N105" i="1"/>
  <c r="N120" i="1" s="1"/>
  <c r="N94" i="1"/>
  <c r="N88" i="1"/>
  <c r="N82" i="1"/>
  <c r="N75" i="1"/>
  <c r="N69" i="1"/>
  <c r="N63" i="1"/>
  <c r="N47" i="1"/>
  <c r="N36" i="1"/>
  <c r="N24" i="1"/>
  <c r="N8" i="1"/>
  <c r="N214" i="1" l="1"/>
  <c r="N96" i="1"/>
  <c r="N235" i="1"/>
  <c r="N255" i="1" l="1"/>
  <c r="J324" i="1" l="1"/>
  <c r="J317" i="1"/>
  <c r="J318" i="1"/>
  <c r="L318" i="1" s="1"/>
  <c r="J203" i="1"/>
  <c r="J204" i="1"/>
  <c r="L204" i="1" l="1"/>
  <c r="M204" i="1" s="1"/>
  <c r="M426" i="1"/>
  <c r="M419" i="1"/>
  <c r="M414" i="1"/>
  <c r="M415" i="1" s="1"/>
  <c r="M409" i="1"/>
  <c r="M402" i="1"/>
  <c r="M401" i="1"/>
  <c r="M400" i="1"/>
  <c r="M394" i="1"/>
  <c r="M393" i="1"/>
  <c r="M390" i="1"/>
  <c r="M389" i="1"/>
  <c r="M386" i="1"/>
  <c r="M385" i="1"/>
  <c r="M376" i="1"/>
  <c r="M373" i="1"/>
  <c r="M353" i="1"/>
  <c r="M352" i="1"/>
  <c r="M351" i="1"/>
  <c r="M350" i="1"/>
  <c r="M347" i="1"/>
  <c r="M343" i="1"/>
  <c r="M342" i="1"/>
  <c r="M335" i="1"/>
  <c r="M334" i="1"/>
  <c r="M323" i="1"/>
  <c r="M318" i="1"/>
  <c r="M316" i="1"/>
  <c r="M311" i="1"/>
  <c r="M310" i="1"/>
  <c r="M309" i="1"/>
  <c r="M308" i="1"/>
  <c r="M304" i="1"/>
  <c r="M303" i="1"/>
  <c r="M298" i="1"/>
  <c r="M297" i="1"/>
  <c r="M293" i="1"/>
  <c r="M282" i="1"/>
  <c r="M281" i="1"/>
  <c r="M276" i="1"/>
  <c r="M272" i="1"/>
  <c r="M269" i="1"/>
  <c r="M266" i="1"/>
  <c r="M265" i="1"/>
  <c r="M262" i="1"/>
  <c r="M261" i="1"/>
  <c r="M243" i="1"/>
  <c r="M242" i="1"/>
  <c r="M241" i="1"/>
  <c r="M240" i="1"/>
  <c r="M232" i="1"/>
  <c r="M231" i="1"/>
  <c r="M230" i="1"/>
  <c r="M226" i="1"/>
  <c r="M222" i="1"/>
  <c r="M221" i="1"/>
  <c r="M220" i="1"/>
  <c r="M211" i="1"/>
  <c r="M205" i="1"/>
  <c r="M199" i="1"/>
  <c r="M198" i="1"/>
  <c r="M197" i="1"/>
  <c r="M193" i="1"/>
  <c r="M189" i="1"/>
  <c r="M182" i="1"/>
  <c r="M181" i="1"/>
  <c r="M180" i="1"/>
  <c r="M176" i="1"/>
  <c r="M167" i="1"/>
  <c r="M160" i="1"/>
  <c r="M152" i="1"/>
  <c r="M153" i="1" s="1"/>
  <c r="M147" i="1"/>
  <c r="M146" i="1"/>
  <c r="M145" i="1"/>
  <c r="M137" i="1"/>
  <c r="M138" i="1" s="1"/>
  <c r="M131" i="1"/>
  <c r="M129" i="1"/>
  <c r="M125" i="1"/>
  <c r="M126" i="1" s="1"/>
  <c r="M117" i="1"/>
  <c r="M116" i="1"/>
  <c r="M115" i="1"/>
  <c r="M111" i="1"/>
  <c r="M110" i="1"/>
  <c r="M104" i="1"/>
  <c r="M93" i="1"/>
  <c r="M92" i="1"/>
  <c r="M91" i="1"/>
  <c r="M87" i="1"/>
  <c r="M81" i="1"/>
  <c r="M74" i="1"/>
  <c r="M73" i="1"/>
  <c r="M72" i="1"/>
  <c r="M68" i="1"/>
  <c r="M62" i="1"/>
  <c r="M58" i="1"/>
  <c r="M52" i="1"/>
  <c r="M51" i="1"/>
  <c r="M50" i="1"/>
  <c r="M46" i="1"/>
  <c r="M42" i="1"/>
  <c r="M41" i="1"/>
  <c r="M40" i="1"/>
  <c r="M36" i="1"/>
  <c r="M29" i="1"/>
  <c r="M28" i="1"/>
  <c r="M23" i="1"/>
  <c r="M24" i="1" s="1"/>
  <c r="M19" i="1"/>
  <c r="M18" i="1"/>
  <c r="M13" i="1"/>
  <c r="M14" i="1" s="1"/>
  <c r="M7" i="1"/>
  <c r="M5" i="1"/>
  <c r="M30" i="1" l="1"/>
  <c r="L317" i="1"/>
  <c r="M317" i="1" s="1"/>
  <c r="L203" i="1"/>
  <c r="M203" i="1" s="1"/>
  <c r="L324" i="1"/>
  <c r="M324" i="1" s="1"/>
  <c r="M378" i="1"/>
  <c r="M285" i="1"/>
  <c r="M395" i="1"/>
  <c r="M387" i="1"/>
  <c r="M8" i="1"/>
  <c r="M20" i="1"/>
  <c r="M245" i="1"/>
  <c r="L387" i="1" l="1"/>
  <c r="L426" i="1" l="1"/>
  <c r="L419" i="1"/>
  <c r="L415" i="1"/>
  <c r="L411" i="1"/>
  <c r="M411" i="1" s="1"/>
  <c r="L403" i="1"/>
  <c r="L395" i="1"/>
  <c r="L391" i="1"/>
  <c r="M391" i="1" s="1"/>
  <c r="L378" i="1"/>
  <c r="L354" i="1"/>
  <c r="M354" i="1" s="1"/>
  <c r="L344" i="1"/>
  <c r="M344" i="1" s="1"/>
  <c r="L336" i="1"/>
  <c r="M336" i="1" s="1"/>
  <c r="L325" i="1"/>
  <c r="M325" i="1" s="1"/>
  <c r="L319" i="1"/>
  <c r="M319" i="1" s="1"/>
  <c r="L312" i="1"/>
  <c r="M312" i="1" s="1"/>
  <c r="L305" i="1"/>
  <c r="M305" i="1" s="1"/>
  <c r="L299" i="1"/>
  <c r="M299" i="1" s="1"/>
  <c r="L294" i="1"/>
  <c r="M294" i="1" s="1"/>
  <c r="L285" i="1"/>
  <c r="L245" i="1"/>
  <c r="L233" i="1"/>
  <c r="M233" i="1" s="1"/>
  <c r="L227" i="1"/>
  <c r="L223" i="1"/>
  <c r="M223" i="1" s="1"/>
  <c r="L212" i="1"/>
  <c r="M212" i="1" s="1"/>
  <c r="L206" i="1"/>
  <c r="M206" i="1" s="1"/>
  <c r="L200" i="1"/>
  <c r="M200" i="1" s="1"/>
  <c r="L194" i="1"/>
  <c r="M194" i="1" s="1"/>
  <c r="L190" i="1"/>
  <c r="M190" i="1" s="1"/>
  <c r="L184" i="1"/>
  <c r="L177" i="1"/>
  <c r="M177" i="1" s="1"/>
  <c r="L168" i="1"/>
  <c r="M168" i="1" s="1"/>
  <c r="L161" i="1"/>
  <c r="L153" i="1"/>
  <c r="L148" i="1"/>
  <c r="L138" i="1"/>
  <c r="L132" i="1"/>
  <c r="M132" i="1" s="1"/>
  <c r="L126" i="1"/>
  <c r="L118" i="1"/>
  <c r="M118" i="1" s="1"/>
  <c r="L112" i="1"/>
  <c r="M112" i="1" s="1"/>
  <c r="L105" i="1"/>
  <c r="M105" i="1" s="1"/>
  <c r="L94" i="1"/>
  <c r="M94" i="1" s="1"/>
  <c r="L88" i="1"/>
  <c r="M88" i="1" s="1"/>
  <c r="L82" i="1"/>
  <c r="M82" i="1" s="1"/>
  <c r="L75" i="1"/>
  <c r="M75" i="1" s="1"/>
  <c r="L69" i="1"/>
  <c r="M69" i="1" s="1"/>
  <c r="L63" i="1"/>
  <c r="M63" i="1" s="1"/>
  <c r="L59" i="1"/>
  <c r="M59" i="1" s="1"/>
  <c r="L53" i="1"/>
  <c r="M53" i="1" s="1"/>
  <c r="L47" i="1"/>
  <c r="M47" i="1" s="1"/>
  <c r="L43" i="1"/>
  <c r="M43" i="1" s="1"/>
  <c r="L36" i="1"/>
  <c r="L30" i="1"/>
  <c r="L24" i="1"/>
  <c r="L20" i="1"/>
  <c r="L14" i="1"/>
  <c r="L8" i="1"/>
  <c r="M120" i="1" l="1"/>
  <c r="M368" i="1"/>
  <c r="M140" i="1"/>
  <c r="L155" i="1"/>
  <c r="M148" i="1"/>
  <c r="M155" i="1" s="1"/>
  <c r="L214" i="1"/>
  <c r="M184" i="1"/>
  <c r="M214" i="1" s="1"/>
  <c r="M330" i="1"/>
  <c r="L170" i="1"/>
  <c r="M161" i="1"/>
  <c r="M170" i="1" s="1"/>
  <c r="L235" i="1"/>
  <c r="M227" i="1"/>
  <c r="M96" i="1"/>
  <c r="L120" i="1"/>
  <c r="L140" i="1"/>
  <c r="M235" i="1"/>
  <c r="L330" i="1"/>
  <c r="L368" i="1"/>
  <c r="L421" i="1"/>
  <c r="M403" i="1"/>
  <c r="M421" i="1" s="1"/>
  <c r="L96" i="1"/>
  <c r="K393" i="1"/>
  <c r="K385" i="1"/>
  <c r="L255" i="1" l="1"/>
  <c r="M255" i="1"/>
  <c r="K403" i="1"/>
  <c r="K194" i="1"/>
  <c r="K168" i="1"/>
  <c r="K426" i="1"/>
  <c r="K419" i="1"/>
  <c r="K411" i="1"/>
  <c r="K395" i="1"/>
  <c r="K391" i="1"/>
  <c r="K387" i="1"/>
  <c r="K344" i="1"/>
  <c r="K245" i="1"/>
  <c r="K233" i="1"/>
  <c r="K153" i="1"/>
  <c r="K118" i="1"/>
  <c r="K88" i="1" l="1"/>
  <c r="K63" i="1"/>
  <c r="K59" i="1"/>
  <c r="K47" i="1"/>
  <c r="K7" i="1"/>
  <c r="K8" i="1" s="1"/>
  <c r="K287" i="1"/>
  <c r="J233" i="1"/>
  <c r="K51" i="1"/>
  <c r="K41" i="1"/>
  <c r="K34" i="1"/>
  <c r="I427" i="1"/>
  <c r="I415" i="1"/>
  <c r="F415" i="1"/>
  <c r="J414" i="1"/>
  <c r="E414" i="1"/>
  <c r="J402" i="1"/>
  <c r="E402" i="1"/>
  <c r="E401" i="1"/>
  <c r="F401" i="1" s="1"/>
  <c r="G401" i="1" s="1"/>
  <c r="I400" i="1"/>
  <c r="F395" i="1"/>
  <c r="J394" i="1"/>
  <c r="I393" i="1"/>
  <c r="J393" i="1" s="1"/>
  <c r="E393" i="1"/>
  <c r="J390" i="1"/>
  <c r="E390" i="1"/>
  <c r="I389" i="1"/>
  <c r="J389" i="1" s="1"/>
  <c r="F389" i="1"/>
  <c r="F387" i="1"/>
  <c r="I385" i="1"/>
  <c r="J385" i="1" s="1"/>
  <c r="I376" i="1"/>
  <c r="J376" i="1" s="1"/>
  <c r="E376" i="1"/>
  <c r="J362" i="1"/>
  <c r="K362" i="1" s="1"/>
  <c r="L362" i="1" s="1"/>
  <c r="M362" i="1" s="1"/>
  <c r="I362" i="1"/>
  <c r="F362" i="1"/>
  <c r="E362" i="1"/>
  <c r="J358" i="1"/>
  <c r="K358" i="1" s="1"/>
  <c r="I358" i="1"/>
  <c r="F358" i="1"/>
  <c r="E358" i="1"/>
  <c r="E353" i="1"/>
  <c r="F353" i="1" s="1"/>
  <c r="G353" i="1" s="1"/>
  <c r="H353" i="1" s="1"/>
  <c r="I353" i="1" s="1"/>
  <c r="J353" i="1" s="1"/>
  <c r="J352" i="1"/>
  <c r="E352" i="1"/>
  <c r="J351" i="1"/>
  <c r="E351" i="1"/>
  <c r="I350" i="1"/>
  <c r="J350" i="1" s="1"/>
  <c r="E350" i="1"/>
  <c r="I347" i="1"/>
  <c r="J347" i="1" s="1"/>
  <c r="E347" i="1"/>
  <c r="E343" i="1"/>
  <c r="E342" i="1"/>
  <c r="I338" i="1"/>
  <c r="E335" i="1"/>
  <c r="E323" i="1"/>
  <c r="E316" i="1"/>
  <c r="E311" i="1"/>
  <c r="J310" i="1"/>
  <c r="I309" i="1"/>
  <c r="J309" i="1" s="1"/>
  <c r="E309" i="1"/>
  <c r="I308" i="1"/>
  <c r="J308" i="1" s="1"/>
  <c r="E308" i="1"/>
  <c r="E304" i="1"/>
  <c r="I303" i="1"/>
  <c r="J303" i="1" s="1"/>
  <c r="E303" i="1"/>
  <c r="E298" i="1"/>
  <c r="E293" i="1"/>
  <c r="E287" i="1"/>
  <c r="I286" i="1"/>
  <c r="I284" i="1"/>
  <c r="I283" i="1"/>
  <c r="E282" i="1"/>
  <c r="E281" i="1"/>
  <c r="E276" i="1"/>
  <c r="I272" i="1"/>
  <c r="J272" i="1" s="1"/>
  <c r="E272" i="1"/>
  <c r="E269" i="1"/>
  <c r="E266" i="1"/>
  <c r="E265" i="1"/>
  <c r="E261" i="1"/>
  <c r="E243" i="1"/>
  <c r="F243" i="1" s="1"/>
  <c r="G243" i="1" s="1"/>
  <c r="H243" i="1" s="1"/>
  <c r="I243" i="1" s="1"/>
  <c r="J243" i="1" s="1"/>
  <c r="J242" i="1"/>
  <c r="E242" i="1"/>
  <c r="E241" i="1"/>
  <c r="I240" i="1"/>
  <c r="J240" i="1" s="1"/>
  <c r="E226" i="1"/>
  <c r="F223" i="1"/>
  <c r="I222" i="1"/>
  <c r="J222" i="1" s="1"/>
  <c r="E222" i="1"/>
  <c r="G222" i="1" s="1"/>
  <c r="I221" i="1"/>
  <c r="J221" i="1" s="1"/>
  <c r="E221" i="1"/>
  <c r="G221" i="1" s="1"/>
  <c r="I220" i="1"/>
  <c r="E220" i="1"/>
  <c r="I213" i="1"/>
  <c r="E211" i="1"/>
  <c r="I210" i="1"/>
  <c r="J210" i="1" s="1"/>
  <c r="I209" i="1"/>
  <c r="J209" i="1" s="1"/>
  <c r="I208" i="1"/>
  <c r="I207" i="1"/>
  <c r="E205" i="1"/>
  <c r="E199" i="1"/>
  <c r="E197" i="1"/>
  <c r="I196" i="1"/>
  <c r="I195" i="1"/>
  <c r="E193" i="1"/>
  <c r="I192" i="1"/>
  <c r="I191" i="1"/>
  <c r="E182" i="1"/>
  <c r="E181" i="1"/>
  <c r="I180" i="1"/>
  <c r="J180" i="1" s="1"/>
  <c r="E180" i="1"/>
  <c r="E177" i="1"/>
  <c r="E176" i="1"/>
  <c r="I169" i="1"/>
  <c r="E168" i="1"/>
  <c r="E167" i="1"/>
  <c r="E160" i="1"/>
  <c r="E152" i="1"/>
  <c r="I147" i="1"/>
  <c r="J147" i="1" s="1"/>
  <c r="J146" i="1"/>
  <c r="K146" i="1" s="1"/>
  <c r="E145" i="1"/>
  <c r="I138" i="1"/>
  <c r="F138" i="1"/>
  <c r="J137" i="1"/>
  <c r="E137" i="1"/>
  <c r="E131" i="1"/>
  <c r="E130" i="1"/>
  <c r="F130" i="1" s="1"/>
  <c r="E129" i="1"/>
  <c r="F118" i="1"/>
  <c r="E118" i="1"/>
  <c r="I117" i="1"/>
  <c r="J117" i="1" s="1"/>
  <c r="I116" i="1"/>
  <c r="J116" i="1" s="1"/>
  <c r="I115" i="1"/>
  <c r="J115" i="1" s="1"/>
  <c r="E111" i="1"/>
  <c r="E93" i="1"/>
  <c r="E92" i="1"/>
  <c r="E91" i="1"/>
  <c r="F88" i="1"/>
  <c r="I87" i="1"/>
  <c r="I88" i="1" s="1"/>
  <c r="F82" i="1"/>
  <c r="I81" i="1"/>
  <c r="I82" i="1" s="1"/>
  <c r="E74" i="1"/>
  <c r="I73" i="1"/>
  <c r="J73" i="1" s="1"/>
  <c r="E73" i="1"/>
  <c r="G73" i="1" s="1"/>
  <c r="E72" i="1"/>
  <c r="E68" i="1"/>
  <c r="E62" i="1"/>
  <c r="F53" i="1"/>
  <c r="I52" i="1"/>
  <c r="E51" i="1"/>
  <c r="G51" i="1" s="1"/>
  <c r="I50" i="1"/>
  <c r="J50" i="1" s="1"/>
  <c r="E50" i="1"/>
  <c r="J47" i="1"/>
  <c r="I47" i="1"/>
  <c r="F47" i="1"/>
  <c r="E47" i="1"/>
  <c r="I42" i="1"/>
  <c r="J42" i="1" s="1"/>
  <c r="E42" i="1"/>
  <c r="E41" i="1"/>
  <c r="G41" i="1" s="1"/>
  <c r="E40" i="1"/>
  <c r="I35" i="1"/>
  <c r="J35" i="1" s="1"/>
  <c r="E33" i="1"/>
  <c r="I29" i="1"/>
  <c r="J29" i="1" s="1"/>
  <c r="E29" i="1"/>
  <c r="I28" i="1"/>
  <c r="J28" i="1" s="1"/>
  <c r="E28" i="1"/>
  <c r="F27" i="1"/>
  <c r="E27" i="1"/>
  <c r="E19" i="1"/>
  <c r="E18" i="1"/>
  <c r="J17" i="1"/>
  <c r="I17" i="1"/>
  <c r="F14" i="1"/>
  <c r="I13" i="1"/>
  <c r="E13" i="1"/>
  <c r="I12" i="1"/>
  <c r="J11" i="1"/>
  <c r="I11" i="1"/>
  <c r="E11" i="1"/>
  <c r="G11" i="1" s="1"/>
  <c r="J8" i="1"/>
  <c r="E7" i="1"/>
  <c r="E6" i="1"/>
  <c r="F6" i="1" s="1"/>
  <c r="G6" i="1" s="1"/>
  <c r="E125" i="1"/>
  <c r="E389" i="1"/>
  <c r="E400" i="1"/>
  <c r="G13" i="1" l="1"/>
  <c r="H13" i="1" s="1"/>
  <c r="G180" i="1"/>
  <c r="H180" i="1" s="1"/>
  <c r="F391" i="1"/>
  <c r="G389" i="1"/>
  <c r="H389" i="1" s="1"/>
  <c r="G414" i="1"/>
  <c r="G415" i="1" s="1"/>
  <c r="G28" i="1"/>
  <c r="H28" i="1" s="1"/>
  <c r="G42" i="1"/>
  <c r="H42" i="1" s="1"/>
  <c r="G308" i="1"/>
  <c r="H308" i="1" s="1"/>
  <c r="G347" i="1"/>
  <c r="H347" i="1" s="1"/>
  <c r="F30" i="1"/>
  <c r="G27" i="1"/>
  <c r="I130" i="1"/>
  <c r="K130" i="1" s="1"/>
  <c r="G130" i="1"/>
  <c r="G242" i="1"/>
  <c r="H242" i="1" s="1"/>
  <c r="G376" i="1"/>
  <c r="H376" i="1" s="1"/>
  <c r="H393" i="1"/>
  <c r="G393" i="1"/>
  <c r="G400" i="1"/>
  <c r="G403" i="1" s="1"/>
  <c r="G118" i="1"/>
  <c r="G137" i="1"/>
  <c r="G138" i="1" s="1"/>
  <c r="G220" i="1"/>
  <c r="G223" i="1" s="1"/>
  <c r="G303" i="1"/>
  <c r="G390" i="1"/>
  <c r="H390" i="1" s="1"/>
  <c r="H27" i="1"/>
  <c r="G29" i="1"/>
  <c r="H29" i="1" s="1"/>
  <c r="G50" i="1"/>
  <c r="H50" i="1" s="1"/>
  <c r="G241" i="1"/>
  <c r="H241" i="1" s="1"/>
  <c r="H272" i="1"/>
  <c r="G272" i="1"/>
  <c r="G309" i="1"/>
  <c r="H309" i="1" s="1"/>
  <c r="G350" i="1"/>
  <c r="H352" i="1"/>
  <c r="G352" i="1"/>
  <c r="F304" i="1"/>
  <c r="F18" i="1"/>
  <c r="G18" i="1" s="1"/>
  <c r="H18" i="1" s="1"/>
  <c r="F74" i="1"/>
  <c r="G74" i="1" s="1"/>
  <c r="H74" i="1" s="1"/>
  <c r="F131" i="1"/>
  <c r="G131" i="1" s="1"/>
  <c r="H131" i="1" s="1"/>
  <c r="F152" i="1"/>
  <c r="G152" i="1" s="1"/>
  <c r="H152" i="1" s="1"/>
  <c r="F266" i="1"/>
  <c r="G266" i="1" s="1"/>
  <c r="H266" i="1" s="1"/>
  <c r="F276" i="1"/>
  <c r="G276" i="1" s="1"/>
  <c r="H276" i="1" s="1"/>
  <c r="F298" i="1"/>
  <c r="G298" i="1" s="1"/>
  <c r="H298" i="1" s="1"/>
  <c r="F335" i="1"/>
  <c r="G335" i="1" s="1"/>
  <c r="H335" i="1" s="1"/>
  <c r="F351" i="1"/>
  <c r="G351" i="1" s="1"/>
  <c r="H351" i="1" s="1"/>
  <c r="F265" i="1"/>
  <c r="E294" i="1"/>
  <c r="F343" i="1"/>
  <c r="F7" i="1"/>
  <c r="G7" i="1" s="1"/>
  <c r="H7" i="1" s="1"/>
  <c r="E148" i="1"/>
  <c r="F176" i="1"/>
  <c r="G176" i="1" s="1"/>
  <c r="H176" i="1" s="1"/>
  <c r="F181" i="1"/>
  <c r="G181" i="1" s="1"/>
  <c r="H181" i="1" s="1"/>
  <c r="E194" i="1"/>
  <c r="F199" i="1"/>
  <c r="G199" i="1" s="1"/>
  <c r="H199" i="1" s="1"/>
  <c r="F269" i="1"/>
  <c r="G269" i="1" s="1"/>
  <c r="H269" i="1" s="1"/>
  <c r="F281" i="1"/>
  <c r="G281" i="1" s="1"/>
  <c r="H281" i="1" s="1"/>
  <c r="F311" i="1"/>
  <c r="G311" i="1" s="1"/>
  <c r="H311" i="1" s="1"/>
  <c r="F93" i="1"/>
  <c r="G93" i="1" s="1"/>
  <c r="H93" i="1" s="1"/>
  <c r="E212" i="1"/>
  <c r="F92" i="1"/>
  <c r="G92" i="1" s="1"/>
  <c r="H92" i="1" s="1"/>
  <c r="F167" i="1"/>
  <c r="F182" i="1"/>
  <c r="F282" i="1"/>
  <c r="G282" i="1" s="1"/>
  <c r="H282" i="1" s="1"/>
  <c r="L210" i="1"/>
  <c r="M210" i="1" s="1"/>
  <c r="K180" i="1"/>
  <c r="K35" i="1"/>
  <c r="K351" i="1"/>
  <c r="K354" i="1" s="1"/>
  <c r="J387" i="1"/>
  <c r="K137" i="1"/>
  <c r="K138" i="1" s="1"/>
  <c r="F305" i="1"/>
  <c r="E344" i="1"/>
  <c r="I395" i="1"/>
  <c r="J395" i="1"/>
  <c r="J81" i="1"/>
  <c r="F342" i="1"/>
  <c r="G342" i="1" s="1"/>
  <c r="G344" i="1" s="1"/>
  <c r="I27" i="1"/>
  <c r="J27" i="1" s="1"/>
  <c r="E184" i="1"/>
  <c r="E424" i="1"/>
  <c r="I387" i="1"/>
  <c r="E153" i="1"/>
  <c r="F153" i="1" s="1"/>
  <c r="G153" i="1" s="1"/>
  <c r="H153" i="1" s="1"/>
  <c r="I153" i="1" s="1"/>
  <c r="J153" i="1" s="1"/>
  <c r="J87" i="1"/>
  <c r="J391" i="1"/>
  <c r="E189" i="1"/>
  <c r="F193" i="1"/>
  <c r="F19" i="1"/>
  <c r="G19" i="1" s="1"/>
  <c r="H19" i="1" s="1"/>
  <c r="E132" i="1"/>
  <c r="F129" i="1"/>
  <c r="I152" i="1"/>
  <c r="F145" i="1"/>
  <c r="G145" i="1" s="1"/>
  <c r="G148" i="1" s="1"/>
  <c r="E385" i="1"/>
  <c r="G385" i="1" s="1"/>
  <c r="G387" i="1" s="1"/>
  <c r="E297" i="1"/>
  <c r="E14" i="1"/>
  <c r="E305" i="1"/>
  <c r="F293" i="1"/>
  <c r="G293" i="1" s="1"/>
  <c r="G294" i="1" s="1"/>
  <c r="I7" i="1"/>
  <c r="E227" i="1"/>
  <c r="J138" i="1"/>
  <c r="E17" i="1"/>
  <c r="G17" i="1" s="1"/>
  <c r="K308" i="1"/>
  <c r="E63" i="1"/>
  <c r="E138" i="1"/>
  <c r="E354" i="1"/>
  <c r="K376" i="1"/>
  <c r="K378" i="1" s="1"/>
  <c r="E409" i="1"/>
  <c r="E418" i="1"/>
  <c r="K28" i="1"/>
  <c r="K309" i="1"/>
  <c r="E334" i="1"/>
  <c r="E394" i="1"/>
  <c r="K414" i="1"/>
  <c r="K415" i="1" s="1"/>
  <c r="K421" i="1" s="1"/>
  <c r="J415" i="1"/>
  <c r="I391" i="1"/>
  <c r="E325" i="1"/>
  <c r="E373" i="1"/>
  <c r="J52" i="1"/>
  <c r="I53" i="1"/>
  <c r="E81" i="1"/>
  <c r="I118" i="1"/>
  <c r="J118" i="1"/>
  <c r="K147" i="1"/>
  <c r="K148" i="1" s="1"/>
  <c r="K155" i="1" s="1"/>
  <c r="E198" i="1"/>
  <c r="F198" i="1" s="1"/>
  <c r="G198" i="1" s="1"/>
  <c r="J220" i="1"/>
  <c r="I223" i="1"/>
  <c r="E23" i="1"/>
  <c r="F323" i="1"/>
  <c r="G323" i="1" s="1"/>
  <c r="G325" i="1" s="1"/>
  <c r="I14" i="1"/>
  <c r="J13" i="1"/>
  <c r="E206" i="1"/>
  <c r="E240" i="1"/>
  <c r="I269" i="1"/>
  <c r="J400" i="1"/>
  <c r="I403" i="1"/>
  <c r="I335" i="1"/>
  <c r="E43" i="1"/>
  <c r="F40" i="1"/>
  <c r="G40" i="1" s="1"/>
  <c r="G43" i="1" s="1"/>
  <c r="F402" i="1"/>
  <c r="E403" i="1"/>
  <c r="I93" i="1"/>
  <c r="I176" i="1"/>
  <c r="F197" i="1"/>
  <c r="G197" i="1" s="1"/>
  <c r="G200" i="1" s="1"/>
  <c r="E223" i="1"/>
  <c r="E110" i="1"/>
  <c r="I6" i="1"/>
  <c r="K29" i="1"/>
  <c r="F111" i="1"/>
  <c r="G111" i="1" s="1"/>
  <c r="H111" i="1" s="1"/>
  <c r="E262" i="1"/>
  <c r="E30" i="1"/>
  <c r="E69" i="1"/>
  <c r="I92" i="1"/>
  <c r="F168" i="1"/>
  <c r="H168" i="1" s="1"/>
  <c r="E52" i="1"/>
  <c r="E161" i="1"/>
  <c r="E170" i="1" s="1"/>
  <c r="E391" i="1"/>
  <c r="E126" i="1"/>
  <c r="E75" i="1"/>
  <c r="E94" i="1"/>
  <c r="E58" i="1"/>
  <c r="K73" i="1"/>
  <c r="E87" i="1"/>
  <c r="K272" i="1"/>
  <c r="E319" i="1"/>
  <c r="F261" i="1"/>
  <c r="G261" i="1" s="1"/>
  <c r="G285" i="1" s="1"/>
  <c r="F33" i="1"/>
  <c r="G33" i="1" s="1"/>
  <c r="G36" i="1" s="1"/>
  <c r="E36" i="1"/>
  <c r="E310" i="1"/>
  <c r="E415" i="1"/>
  <c r="K42" i="1"/>
  <c r="K43" i="1" s="1"/>
  <c r="E104" i="1"/>
  <c r="K347" i="1"/>
  <c r="I311" i="1" l="1"/>
  <c r="F312" i="1"/>
  <c r="I282" i="1"/>
  <c r="H391" i="1"/>
  <c r="I74" i="1"/>
  <c r="I276" i="1"/>
  <c r="H40" i="1"/>
  <c r="K368" i="1"/>
  <c r="I281" i="1"/>
  <c r="H137" i="1"/>
  <c r="H138" i="1" s="1"/>
  <c r="H400" i="1"/>
  <c r="H414" i="1"/>
  <c r="H415" i="1" s="1"/>
  <c r="G391" i="1"/>
  <c r="G52" i="1"/>
  <c r="H52" i="1" s="1"/>
  <c r="H53" i="1" s="1"/>
  <c r="H184" i="1"/>
  <c r="G310" i="1"/>
  <c r="H310" i="1" s="1"/>
  <c r="H312" i="1" s="1"/>
  <c r="F403" i="1"/>
  <c r="G402" i="1"/>
  <c r="H402" i="1" s="1"/>
  <c r="G240" i="1"/>
  <c r="G245" i="1" s="1"/>
  <c r="I131" i="1"/>
  <c r="I167" i="1"/>
  <c r="G167" i="1"/>
  <c r="H167" i="1" s="1"/>
  <c r="H293" i="1"/>
  <c r="H294" i="1" s="1"/>
  <c r="G354" i="1"/>
  <c r="H261" i="1"/>
  <c r="H285" i="1" s="1"/>
  <c r="H220" i="1"/>
  <c r="H223" i="1" s="1"/>
  <c r="I343" i="1"/>
  <c r="G343" i="1"/>
  <c r="H343" i="1" s="1"/>
  <c r="I181" i="1"/>
  <c r="I184" i="1" s="1"/>
  <c r="I18" i="1"/>
  <c r="J18" i="1" s="1"/>
  <c r="F354" i="1"/>
  <c r="G81" i="1"/>
  <c r="G82" i="1" s="1"/>
  <c r="G394" i="1"/>
  <c r="G395" i="1" s="1"/>
  <c r="F194" i="1"/>
  <c r="G193" i="1"/>
  <c r="I304" i="1"/>
  <c r="G304" i="1"/>
  <c r="H304" i="1" s="1"/>
  <c r="H350" i="1"/>
  <c r="H354" i="1" s="1"/>
  <c r="H303" i="1"/>
  <c r="H403" i="1"/>
  <c r="H197" i="1"/>
  <c r="H200" i="1" s="1"/>
  <c r="H323" i="1"/>
  <c r="H325" i="1" s="1"/>
  <c r="G87" i="1"/>
  <c r="G88" i="1" s="1"/>
  <c r="G368" i="1"/>
  <c r="I265" i="1"/>
  <c r="G265" i="1"/>
  <c r="H265" i="1" s="1"/>
  <c r="H43" i="1"/>
  <c r="F184" i="1"/>
  <c r="I199" i="1"/>
  <c r="I298" i="1"/>
  <c r="I266" i="1"/>
  <c r="I129" i="1"/>
  <c r="I132" i="1" s="1"/>
  <c r="G129" i="1"/>
  <c r="I182" i="1"/>
  <c r="G182" i="1"/>
  <c r="H182" i="1" s="1"/>
  <c r="H145" i="1"/>
  <c r="H148" i="1" s="1"/>
  <c r="H342" i="1"/>
  <c r="H344" i="1" s="1"/>
  <c r="H30" i="1"/>
  <c r="G30" i="1"/>
  <c r="G312" i="1"/>
  <c r="H33" i="1"/>
  <c r="H36" i="1" s="1"/>
  <c r="G184" i="1"/>
  <c r="G155" i="1"/>
  <c r="H155" i="1"/>
  <c r="E378" i="1"/>
  <c r="E190" i="1"/>
  <c r="E387" i="1"/>
  <c r="H385" i="1"/>
  <c r="H387" i="1" s="1"/>
  <c r="E336" i="1"/>
  <c r="E20" i="1"/>
  <c r="H20" i="1" s="1"/>
  <c r="H17" i="1"/>
  <c r="L209" i="1"/>
  <c r="M209" i="1" s="1"/>
  <c r="K266" i="1"/>
  <c r="E368" i="1"/>
  <c r="J88" i="1"/>
  <c r="J82" i="1"/>
  <c r="K93" i="1"/>
  <c r="J223" i="1"/>
  <c r="K265" i="1"/>
  <c r="I342" i="1"/>
  <c r="K81" i="1"/>
  <c r="K82" i="1" s="1"/>
  <c r="J14" i="1"/>
  <c r="K30" i="1"/>
  <c r="J53" i="1"/>
  <c r="F344" i="1"/>
  <c r="F132" i="1"/>
  <c r="J30" i="1"/>
  <c r="I30" i="1"/>
  <c r="K276" i="1"/>
  <c r="F325" i="1"/>
  <c r="I323" i="1"/>
  <c r="I325" i="1" s="1"/>
  <c r="E426" i="1"/>
  <c r="F20" i="1"/>
  <c r="E155" i="1"/>
  <c r="J403" i="1"/>
  <c r="I193" i="1"/>
  <c r="I19" i="1"/>
  <c r="J19" i="1" s="1"/>
  <c r="E299" i="1"/>
  <c r="I145" i="1"/>
  <c r="E140" i="1"/>
  <c r="I198" i="1"/>
  <c r="K198" i="1" s="1"/>
  <c r="E200" i="1"/>
  <c r="F148" i="1"/>
  <c r="F155" i="1" s="1"/>
  <c r="E395" i="1"/>
  <c r="F294" i="1"/>
  <c r="I293" i="1"/>
  <c r="K13" i="1"/>
  <c r="K14" i="1" s="1"/>
  <c r="K335" i="1"/>
  <c r="K336" i="1" s="1"/>
  <c r="K131" i="1"/>
  <c r="F226" i="1"/>
  <c r="G226" i="1" s="1"/>
  <c r="E235" i="1"/>
  <c r="E245" i="1"/>
  <c r="F205" i="1"/>
  <c r="G205" i="1" s="1"/>
  <c r="K52" i="1"/>
  <c r="K53" i="1" s="1"/>
  <c r="K312" i="1"/>
  <c r="K220" i="1"/>
  <c r="K223" i="1" s="1"/>
  <c r="E419" i="1"/>
  <c r="E411" i="1"/>
  <c r="F62" i="1"/>
  <c r="G62" i="1" s="1"/>
  <c r="K176" i="1"/>
  <c r="K177" i="1" s="1"/>
  <c r="F23" i="1"/>
  <c r="G23" i="1" s="1"/>
  <c r="G24" i="1" s="1"/>
  <c r="E24" i="1"/>
  <c r="E82" i="1"/>
  <c r="K281" i="1"/>
  <c r="I40" i="1"/>
  <c r="F43" i="1"/>
  <c r="E112" i="1"/>
  <c r="E8" i="1"/>
  <c r="I197" i="1"/>
  <c r="F200" i="1"/>
  <c r="E105" i="1"/>
  <c r="F125" i="1"/>
  <c r="G125" i="1" s="1"/>
  <c r="F373" i="1"/>
  <c r="G373" i="1" s="1"/>
  <c r="G378" i="1" s="1"/>
  <c r="F316" i="1"/>
  <c r="G316" i="1" s="1"/>
  <c r="E59" i="1"/>
  <c r="I312" i="1"/>
  <c r="F245" i="1"/>
  <c r="K199" i="1"/>
  <c r="E312" i="1"/>
  <c r="I261" i="1"/>
  <c r="K74" i="1"/>
  <c r="I33" i="1"/>
  <c r="F36" i="1"/>
  <c r="E53" i="1"/>
  <c r="F211" i="1"/>
  <c r="G211" i="1" s="1"/>
  <c r="F72" i="1"/>
  <c r="G72" i="1" s="1"/>
  <c r="F68" i="1"/>
  <c r="G68" i="1" s="1"/>
  <c r="E88" i="1"/>
  <c r="F189" i="1"/>
  <c r="G189" i="1" s="1"/>
  <c r="G190" i="1" s="1"/>
  <c r="F91" i="1"/>
  <c r="G91" i="1" s="1"/>
  <c r="F160" i="1"/>
  <c r="G160" i="1" s="1"/>
  <c r="E285" i="1"/>
  <c r="I111" i="1"/>
  <c r="H368" i="1" l="1"/>
  <c r="H189" i="1"/>
  <c r="H190" i="1" s="1"/>
  <c r="H305" i="1"/>
  <c r="E214" i="1"/>
  <c r="G53" i="1"/>
  <c r="H81" i="1"/>
  <c r="H82" i="1" s="1"/>
  <c r="H87" i="1"/>
  <c r="H88" i="1" s="1"/>
  <c r="G305" i="1"/>
  <c r="F368" i="1"/>
  <c r="I305" i="1"/>
  <c r="H23" i="1"/>
  <c r="H24" i="1" s="1"/>
  <c r="G132" i="1"/>
  <c r="H129" i="1"/>
  <c r="H132" i="1" s="1"/>
  <c r="G194" i="1"/>
  <c r="H193" i="1"/>
  <c r="H194" i="1" s="1"/>
  <c r="H394" i="1"/>
  <c r="H395" i="1" s="1"/>
  <c r="H240" i="1"/>
  <c r="H245" i="1" s="1"/>
  <c r="G94" i="1"/>
  <c r="H91" i="1"/>
  <c r="H94" i="1" s="1"/>
  <c r="G206" i="1"/>
  <c r="H205" i="1"/>
  <c r="H206" i="1" s="1"/>
  <c r="G75" i="1"/>
  <c r="H72" i="1"/>
  <c r="H75" i="1" s="1"/>
  <c r="G212" i="1"/>
  <c r="H211" i="1"/>
  <c r="H212" i="1" s="1"/>
  <c r="G319" i="1"/>
  <c r="H316" i="1"/>
  <c r="H319" i="1" s="1"/>
  <c r="G63" i="1"/>
  <c r="H62" i="1"/>
  <c r="H63" i="1" s="1"/>
  <c r="H373" i="1"/>
  <c r="H378" i="1" s="1"/>
  <c r="I354" i="1"/>
  <c r="G69" i="1"/>
  <c r="H68" i="1"/>
  <c r="H69" i="1" s="1"/>
  <c r="G126" i="1"/>
  <c r="H125" i="1"/>
  <c r="H126" i="1" s="1"/>
  <c r="K182" i="1"/>
  <c r="K184" i="1" s="1"/>
  <c r="G161" i="1"/>
  <c r="G170" i="1" s="1"/>
  <c r="H160" i="1"/>
  <c r="H161" i="1" s="1"/>
  <c r="H170" i="1" s="1"/>
  <c r="G227" i="1"/>
  <c r="G235" i="1" s="1"/>
  <c r="H226" i="1"/>
  <c r="H227" i="1" s="1"/>
  <c r="H235" i="1" s="1"/>
  <c r="K19" i="1"/>
  <c r="J132" i="1"/>
  <c r="I20" i="1"/>
  <c r="K129" i="1"/>
  <c r="K132" i="1" s="1"/>
  <c r="I344" i="1"/>
  <c r="J344" i="1"/>
  <c r="K200" i="1"/>
  <c r="F5" i="1"/>
  <c r="K285" i="1"/>
  <c r="F424" i="1"/>
  <c r="G424" i="1" s="1"/>
  <c r="G426" i="1" s="1"/>
  <c r="I194" i="1"/>
  <c r="F334" i="1"/>
  <c r="I294" i="1"/>
  <c r="I148" i="1"/>
  <c r="I155" i="1" s="1"/>
  <c r="J145" i="1"/>
  <c r="E330" i="1"/>
  <c r="F297" i="1"/>
  <c r="G297" i="1" s="1"/>
  <c r="E421" i="1"/>
  <c r="I226" i="1"/>
  <c r="F227" i="1"/>
  <c r="F235" i="1" s="1"/>
  <c r="F418" i="1"/>
  <c r="G418" i="1" s="1"/>
  <c r="I62" i="1"/>
  <c r="F63" i="1"/>
  <c r="F24" i="1"/>
  <c r="I23" i="1"/>
  <c r="F409" i="1"/>
  <c r="F206" i="1"/>
  <c r="I205" i="1"/>
  <c r="E120" i="1"/>
  <c r="J40" i="1"/>
  <c r="I43" i="1"/>
  <c r="I200" i="1"/>
  <c r="E96" i="1"/>
  <c r="F110" i="1"/>
  <c r="G110" i="1" s="1"/>
  <c r="I160" i="1"/>
  <c r="F161" i="1"/>
  <c r="F170" i="1" s="1"/>
  <c r="I211" i="1"/>
  <c r="F212" i="1"/>
  <c r="K18" i="1"/>
  <c r="J20" i="1"/>
  <c r="I316" i="1"/>
  <c r="F319" i="1"/>
  <c r="I125" i="1"/>
  <c r="F126" i="1"/>
  <c r="F140" i="1" s="1"/>
  <c r="I91" i="1"/>
  <c r="F94" i="1"/>
  <c r="F69" i="1"/>
  <c r="I68" i="1"/>
  <c r="F262" i="1"/>
  <c r="G262" i="1" s="1"/>
  <c r="H262" i="1" s="1"/>
  <c r="I189" i="1"/>
  <c r="F190" i="1"/>
  <c r="J184" i="1"/>
  <c r="J33" i="1"/>
  <c r="I36" i="1"/>
  <c r="J312" i="1"/>
  <c r="F378" i="1"/>
  <c r="I373" i="1"/>
  <c r="F104" i="1"/>
  <c r="G104" i="1" s="1"/>
  <c r="I72" i="1"/>
  <c r="F75" i="1"/>
  <c r="I245" i="1"/>
  <c r="F58" i="1"/>
  <c r="G58" i="1" s="1"/>
  <c r="G140" i="1" l="1"/>
  <c r="G214" i="1"/>
  <c r="G409" i="1"/>
  <c r="G411" i="1" s="1"/>
  <c r="F411" i="1"/>
  <c r="H140" i="1"/>
  <c r="H214" i="1"/>
  <c r="I368" i="1"/>
  <c r="G112" i="1"/>
  <c r="H110" i="1"/>
  <c r="H112" i="1" s="1"/>
  <c r="G59" i="1"/>
  <c r="H58" i="1"/>
  <c r="H59" i="1" s="1"/>
  <c r="H409" i="1"/>
  <c r="H411" i="1" s="1"/>
  <c r="G105" i="1"/>
  <c r="H104" i="1"/>
  <c r="H105" i="1" s="1"/>
  <c r="G419" i="1"/>
  <c r="G421" i="1" s="1"/>
  <c r="H418" i="1"/>
  <c r="H419" i="1" s="1"/>
  <c r="H421" i="1" s="1"/>
  <c r="G299" i="1"/>
  <c r="G330" i="1" s="1"/>
  <c r="H297" i="1"/>
  <c r="H299" i="1" s="1"/>
  <c r="H330" i="1" s="1"/>
  <c r="I5" i="1"/>
  <c r="I8" i="1" s="1"/>
  <c r="G5" i="1"/>
  <c r="J354" i="1"/>
  <c r="K304" i="1"/>
  <c r="K305" i="1" s="1"/>
  <c r="J305" i="1"/>
  <c r="I334" i="1"/>
  <c r="I336" i="1" s="1"/>
  <c r="G334" i="1"/>
  <c r="K20" i="1"/>
  <c r="K323" i="1"/>
  <c r="K325" i="1" s="1"/>
  <c r="F8" i="1"/>
  <c r="F336" i="1"/>
  <c r="J325" i="1"/>
  <c r="F426" i="1"/>
  <c r="I424" i="1"/>
  <c r="J194" i="1"/>
  <c r="F214" i="1"/>
  <c r="F299" i="1"/>
  <c r="F330" i="1" s="1"/>
  <c r="I297" i="1"/>
  <c r="J148" i="1"/>
  <c r="J294" i="1"/>
  <c r="K293" i="1"/>
  <c r="K294" i="1" s="1"/>
  <c r="I227" i="1"/>
  <c r="I235" i="1" s="1"/>
  <c r="I63" i="1"/>
  <c r="I409" i="1"/>
  <c r="I411" i="1" s="1"/>
  <c r="E255" i="1"/>
  <c r="I206" i="1"/>
  <c r="I24" i="1"/>
  <c r="J24" i="1" s="1"/>
  <c r="J23" i="1"/>
  <c r="F419" i="1"/>
  <c r="I418" i="1"/>
  <c r="J43" i="1"/>
  <c r="J200" i="1"/>
  <c r="I110" i="1"/>
  <c r="F112" i="1"/>
  <c r="I75" i="1"/>
  <c r="I104" i="1"/>
  <c r="F105" i="1"/>
  <c r="I190" i="1"/>
  <c r="F59" i="1"/>
  <c r="I58" i="1"/>
  <c r="I94" i="1"/>
  <c r="I319" i="1"/>
  <c r="I212" i="1"/>
  <c r="K111" i="1"/>
  <c r="I262" i="1"/>
  <c r="F285" i="1"/>
  <c r="J245" i="1"/>
  <c r="I378" i="1"/>
  <c r="K33" i="1"/>
  <c r="K36" i="1" s="1"/>
  <c r="J36" i="1"/>
  <c r="I69" i="1"/>
  <c r="I126" i="1"/>
  <c r="I140" i="1" s="1"/>
  <c r="I161" i="1"/>
  <c r="I170" i="1" s="1"/>
  <c r="F96" i="1" l="1"/>
  <c r="J368" i="1"/>
  <c r="G8" i="1"/>
  <c r="H5" i="1"/>
  <c r="H8" i="1" s="1"/>
  <c r="G336" i="1"/>
  <c r="H334" i="1"/>
  <c r="H336" i="1" s="1"/>
  <c r="K316" i="1"/>
  <c r="K319" i="1" s="1"/>
  <c r="I426" i="1"/>
  <c r="F421" i="1"/>
  <c r="J155" i="1"/>
  <c r="I299" i="1"/>
  <c r="I330" i="1" s="1"/>
  <c r="J227" i="1"/>
  <c r="K226" i="1"/>
  <c r="K227" i="1" s="1"/>
  <c r="K235" i="1" s="1"/>
  <c r="K205" i="1"/>
  <c r="K206" i="1" s="1"/>
  <c r="J206" i="1"/>
  <c r="I419" i="1"/>
  <c r="K23" i="1"/>
  <c r="K24" i="1" s="1"/>
  <c r="J63" i="1"/>
  <c r="F120" i="1"/>
  <c r="I112" i="1"/>
  <c r="J336" i="1"/>
  <c r="K160" i="1"/>
  <c r="K161" i="1" s="1"/>
  <c r="K170" i="1" s="1"/>
  <c r="J161" i="1"/>
  <c r="K189" i="1"/>
  <c r="K190" i="1" s="1"/>
  <c r="J190" i="1"/>
  <c r="J319" i="1"/>
  <c r="K91" i="1"/>
  <c r="K94" i="1" s="1"/>
  <c r="J94" i="1"/>
  <c r="K72" i="1"/>
  <c r="K75" i="1" s="1"/>
  <c r="J75" i="1"/>
  <c r="K68" i="1"/>
  <c r="K69" i="1" s="1"/>
  <c r="J69" i="1"/>
  <c r="J378" i="1"/>
  <c r="K211" i="1"/>
  <c r="K212" i="1" s="1"/>
  <c r="J212" i="1"/>
  <c r="I59" i="1"/>
  <c r="I96" i="1" s="1"/>
  <c r="K125" i="1"/>
  <c r="K126" i="1" s="1"/>
  <c r="K140" i="1" s="1"/>
  <c r="J126" i="1"/>
  <c r="I285" i="1"/>
  <c r="I214" i="1"/>
  <c r="I105" i="1"/>
  <c r="I120" i="1" l="1"/>
  <c r="G120" i="1"/>
  <c r="J426" i="1"/>
  <c r="K297" i="1"/>
  <c r="K299" i="1" s="1"/>
  <c r="K330" i="1" s="1"/>
  <c r="J299" i="1"/>
  <c r="I421" i="1"/>
  <c r="J235" i="1"/>
  <c r="K214" i="1"/>
  <c r="K96" i="1"/>
  <c r="F255" i="1"/>
  <c r="J419" i="1"/>
  <c r="K110" i="1"/>
  <c r="K112" i="1" s="1"/>
  <c r="J112" i="1"/>
  <c r="J285" i="1"/>
  <c r="J214" i="1"/>
  <c r="J140" i="1"/>
  <c r="I255" i="1"/>
  <c r="J59" i="1"/>
  <c r="K104" i="1"/>
  <c r="K105" i="1" s="1"/>
  <c r="J105" i="1"/>
  <c r="J170" i="1"/>
  <c r="G255" i="1" l="1"/>
  <c r="H120" i="1"/>
  <c r="H255" i="1" s="1"/>
  <c r="J330" i="1"/>
  <c r="J421" i="1"/>
  <c r="K120" i="1"/>
  <c r="J96" i="1"/>
  <c r="J120" i="1"/>
  <c r="K255" i="1" l="1"/>
  <c r="J255" i="1"/>
</calcChain>
</file>

<file path=xl/sharedStrings.xml><?xml version="1.0" encoding="utf-8"?>
<sst xmlns="http://schemas.openxmlformats.org/spreadsheetml/2006/main" count="517" uniqueCount="319">
  <si>
    <t>Accounts</t>
  </si>
  <si>
    <t>Code</t>
  </si>
  <si>
    <t xml:space="preserve">Tentative </t>
  </si>
  <si>
    <t>$ Amt of</t>
  </si>
  <si>
    <t>%  Inc/Dec</t>
  </si>
  <si>
    <t>Preliminary</t>
  </si>
  <si>
    <t>Adopted</t>
  </si>
  <si>
    <t>General Government Support</t>
  </si>
  <si>
    <t xml:space="preserve">Inc/Dec </t>
  </si>
  <si>
    <t>over 2013</t>
  </si>
  <si>
    <t>Total</t>
  </si>
  <si>
    <t>from 2013 Budget</t>
  </si>
  <si>
    <t>Town Board</t>
  </si>
  <si>
    <t>Personal Services</t>
  </si>
  <si>
    <t>A1010.1</t>
  </si>
  <si>
    <t>Equipment</t>
  </si>
  <si>
    <t>A1010.2</t>
  </si>
  <si>
    <t>Contractual Expenses</t>
  </si>
  <si>
    <t>A1010.4</t>
  </si>
  <si>
    <t>Justices</t>
  </si>
  <si>
    <t>A1110.1</t>
  </si>
  <si>
    <t>A1110.2</t>
  </si>
  <si>
    <t>A1110.4</t>
  </si>
  <si>
    <t>Supervisor</t>
  </si>
  <si>
    <t>A1220.1</t>
  </si>
  <si>
    <t>A1220.2</t>
  </si>
  <si>
    <t>A1220.4</t>
  </si>
  <si>
    <t>Audit</t>
  </si>
  <si>
    <t>Audit LOSAP</t>
  </si>
  <si>
    <t>A1320.4</t>
  </si>
  <si>
    <t>Tax Collection</t>
  </si>
  <si>
    <t>A1330.1</t>
  </si>
  <si>
    <t>A1330.2</t>
  </si>
  <si>
    <t>A1330.4</t>
  </si>
  <si>
    <t xml:space="preserve">Budget </t>
  </si>
  <si>
    <t>A1340.1</t>
  </si>
  <si>
    <t>A1340.2</t>
  </si>
  <si>
    <t>A1340.4</t>
  </si>
  <si>
    <t>Assessors</t>
  </si>
  <si>
    <t>A1355.1</t>
  </si>
  <si>
    <t>A1355.2</t>
  </si>
  <si>
    <t>A1355.4</t>
  </si>
  <si>
    <t>Fiscal Advisors</t>
  </si>
  <si>
    <t>A1380.4</t>
  </si>
  <si>
    <t>Town Clerk</t>
  </si>
  <si>
    <t>A1410.1</t>
  </si>
  <si>
    <t>A1410.2</t>
  </si>
  <si>
    <t>A1410.4</t>
  </si>
  <si>
    <t>Attorney</t>
  </si>
  <si>
    <t>A1420.1</t>
  </si>
  <si>
    <t>A1420.2</t>
  </si>
  <si>
    <t>A1420.4</t>
  </si>
  <si>
    <t>Engineer</t>
  </si>
  <si>
    <t>A1440.4</t>
  </si>
  <si>
    <t>Elections</t>
  </si>
  <si>
    <t>A1450.1</t>
  </si>
  <si>
    <t xml:space="preserve"> </t>
  </si>
  <si>
    <t>A1450.2</t>
  </si>
  <si>
    <t>A1450.4</t>
  </si>
  <si>
    <t>Buildings</t>
  </si>
  <si>
    <t>A1620.1</t>
  </si>
  <si>
    <t>A1620.2</t>
  </si>
  <si>
    <t>A1620.4</t>
  </si>
  <si>
    <t>Central Communicatons System</t>
  </si>
  <si>
    <t>A1650.1</t>
  </si>
  <si>
    <t>A1650.2</t>
  </si>
  <si>
    <t>A1650.4</t>
  </si>
  <si>
    <t>Central Printing and Mailing</t>
  </si>
  <si>
    <t>A1670.1</t>
  </si>
  <si>
    <t>A1670.2</t>
  </si>
  <si>
    <t>A1670.4</t>
  </si>
  <si>
    <t>Special items</t>
  </si>
  <si>
    <t>Unallocated Insurance</t>
  </si>
  <si>
    <t>Municipal Association Dues</t>
  </si>
  <si>
    <t>A1910.2</t>
  </si>
  <si>
    <t>Contingency</t>
  </si>
  <si>
    <t>A1990.4</t>
  </si>
  <si>
    <t>Total General Government Support</t>
  </si>
  <si>
    <t>Public Safety</t>
  </si>
  <si>
    <t>Traffic Control</t>
  </si>
  <si>
    <t>A3310.1</t>
  </si>
  <si>
    <t>A3310.2</t>
  </si>
  <si>
    <t>A3310.4</t>
  </si>
  <si>
    <t>Control of Dogs</t>
  </si>
  <si>
    <t>A3510.1</t>
  </si>
  <si>
    <t>A3510.2</t>
  </si>
  <si>
    <t>A3510.4</t>
  </si>
  <si>
    <t>Animal Control Other</t>
  </si>
  <si>
    <t>A3520.4</t>
  </si>
  <si>
    <t>Safety Inspection</t>
  </si>
  <si>
    <t>A3620.1</t>
  </si>
  <si>
    <t>A3620.2</t>
  </si>
  <si>
    <t>A3620.4</t>
  </si>
  <si>
    <t>Total Public Safety</t>
  </si>
  <si>
    <t>Health</t>
  </si>
  <si>
    <t>Board of Health</t>
  </si>
  <si>
    <t>A4010.1</t>
  </si>
  <si>
    <t>Registrar of Vital Statistics</t>
  </si>
  <si>
    <t>A4020.1</t>
  </si>
  <si>
    <t>A4020.2</t>
  </si>
  <si>
    <t>A4020.4</t>
  </si>
  <si>
    <t>Ambulance</t>
  </si>
  <si>
    <t>A4540.1</t>
  </si>
  <si>
    <t>A4540.2</t>
  </si>
  <si>
    <t>A4540.4</t>
  </si>
  <si>
    <t>Total Health</t>
  </si>
  <si>
    <t>Transportation</t>
  </si>
  <si>
    <t>Superintendent of Highways</t>
  </si>
  <si>
    <t>A5010.1</t>
  </si>
  <si>
    <t>A5010.2</t>
  </si>
  <si>
    <t>A5010.4</t>
  </si>
  <si>
    <t xml:space="preserve">Street Lighting </t>
  </si>
  <si>
    <t>A5182.4</t>
  </si>
  <si>
    <t>Total Transportation</t>
  </si>
  <si>
    <t>Economic Assistance and Opportunity</t>
  </si>
  <si>
    <t>Publicity</t>
  </si>
  <si>
    <t>A6410.4</t>
  </si>
  <si>
    <t>A6510.1</t>
  </si>
  <si>
    <t>A6510.2</t>
  </si>
  <si>
    <t>A6510.4</t>
  </si>
  <si>
    <t>Total Economic Assistance and Opportunity</t>
  </si>
  <si>
    <t>Culture and Recreation</t>
  </si>
  <si>
    <t>Waterway Navigation</t>
  </si>
  <si>
    <t>A5710.4</t>
  </si>
  <si>
    <t>Special Recreational Facilities</t>
  </si>
  <si>
    <t>Youth Program</t>
  </si>
  <si>
    <t>A7310.1</t>
  </si>
  <si>
    <t>A7310.2</t>
  </si>
  <si>
    <t>A7310.4</t>
  </si>
  <si>
    <t>Joint Youth Project</t>
  </si>
  <si>
    <t>A7320.4</t>
  </si>
  <si>
    <t>Historian</t>
  </si>
  <si>
    <t>A7510.1</t>
  </si>
  <si>
    <t>A7510.2</t>
  </si>
  <si>
    <t>A7510.4</t>
  </si>
  <si>
    <t>Celebration</t>
  </si>
  <si>
    <t>A7550.1</t>
  </si>
  <si>
    <t>A7550.2</t>
  </si>
  <si>
    <t>A7550.4</t>
  </si>
  <si>
    <t>Adult Recreaton</t>
  </si>
  <si>
    <t>A7620.1</t>
  </si>
  <si>
    <t>A7620.2</t>
  </si>
  <si>
    <t>A7620.4</t>
  </si>
  <si>
    <t>Total Culture and Recreation</t>
  </si>
  <si>
    <t>Home and Community Services</t>
  </si>
  <si>
    <t>Planning</t>
  </si>
  <si>
    <t>A8020.1</t>
  </si>
  <si>
    <t>A8020.2</t>
  </si>
  <si>
    <t>A8020.4</t>
  </si>
  <si>
    <t>Environmental Control</t>
  </si>
  <si>
    <t>A8090.4</t>
  </si>
  <si>
    <t>Total Home and Community Services</t>
  </si>
  <si>
    <t>Undistributed</t>
  </si>
  <si>
    <t>Employee Benefits</t>
  </si>
  <si>
    <t>State Retirement</t>
  </si>
  <si>
    <t>Social Security</t>
  </si>
  <si>
    <t>A9030.8</t>
  </si>
  <si>
    <t>Hospital and medical Insurance</t>
  </si>
  <si>
    <t>A9060.8</t>
  </si>
  <si>
    <t>DBL</t>
  </si>
  <si>
    <t>A9055.8</t>
  </si>
  <si>
    <t>Total Undistributed</t>
  </si>
  <si>
    <t>Debt Service Principal</t>
  </si>
  <si>
    <t>Bond Anticipation</t>
  </si>
  <si>
    <t>A9730.6</t>
  </si>
  <si>
    <t>Interest</t>
  </si>
  <si>
    <t>A9730.7</t>
  </si>
  <si>
    <t>Total Appropriations</t>
  </si>
  <si>
    <t>General Fund Estimated Revenues</t>
  </si>
  <si>
    <t>Other Tax Items</t>
  </si>
  <si>
    <t>A1081</t>
  </si>
  <si>
    <t>Interest and Penalties on Real Property</t>
  </si>
  <si>
    <t>A1090</t>
  </si>
  <si>
    <t>A1170</t>
  </si>
  <si>
    <t>Departmental Income</t>
  </si>
  <si>
    <t>Clerk Fees</t>
  </si>
  <si>
    <t>A1255</t>
  </si>
  <si>
    <t>Planning Board Fees</t>
  </si>
  <si>
    <t>A2115</t>
  </si>
  <si>
    <t xml:space="preserve">Use of Money </t>
  </si>
  <si>
    <t>Interest and Earnings</t>
  </si>
  <si>
    <t>A2401</t>
  </si>
  <si>
    <t>Licenses and  Permits</t>
  </si>
  <si>
    <t>Dog License</t>
  </si>
  <si>
    <t>A2544</t>
  </si>
  <si>
    <t>Fines and Forfeitures</t>
  </si>
  <si>
    <t>Fines and Forfeited Bail</t>
  </si>
  <si>
    <t>A2610</t>
  </si>
  <si>
    <t>State Aid</t>
  </si>
  <si>
    <t>Per Capita</t>
  </si>
  <si>
    <t>A3001</t>
  </si>
  <si>
    <t>Mortgage Tax</t>
  </si>
  <si>
    <t>A3005</t>
  </si>
  <si>
    <t>Other Star</t>
  </si>
  <si>
    <t>A3089</t>
  </si>
  <si>
    <t>Total Estimated</t>
  </si>
  <si>
    <t>Unexpended Balance</t>
  </si>
  <si>
    <t>Highway Appropriations - Townwide</t>
  </si>
  <si>
    <t>Bridges</t>
  </si>
  <si>
    <t>DA5120.4</t>
  </si>
  <si>
    <t>Machinery</t>
  </si>
  <si>
    <t>DA5130.2</t>
  </si>
  <si>
    <t>DA5130.4</t>
  </si>
  <si>
    <t>Snow Removal - Town</t>
  </si>
  <si>
    <t>DA5142.1</t>
  </si>
  <si>
    <t>DA5142.4</t>
  </si>
  <si>
    <t>DA9010.8</t>
  </si>
  <si>
    <t>DA9030.8</t>
  </si>
  <si>
    <t>Hospital and Medical Insurance</t>
  </si>
  <si>
    <t>DA9060.8</t>
  </si>
  <si>
    <t>Uniforms</t>
  </si>
  <si>
    <t>DA9089.8</t>
  </si>
  <si>
    <t>DA9730.6</t>
  </si>
  <si>
    <t>Serial Bonds</t>
  </si>
  <si>
    <t>DA9710.6</t>
  </si>
  <si>
    <t>Capital Bonds</t>
  </si>
  <si>
    <t>DA9740.6</t>
  </si>
  <si>
    <t>DA9710.7</t>
  </si>
  <si>
    <t>DA9730.7</t>
  </si>
  <si>
    <t>DA9740.7</t>
  </si>
  <si>
    <t>Interfund Transfers</t>
  </si>
  <si>
    <t>Transfer to: Capital Projects</t>
  </si>
  <si>
    <t>DA9950.9</t>
  </si>
  <si>
    <t>Highway Revenues - Townwide</t>
  </si>
  <si>
    <t>Local Sources</t>
  </si>
  <si>
    <t>DA2665</t>
  </si>
  <si>
    <t>DA2401</t>
  </si>
  <si>
    <t>Mowing - Washington County</t>
  </si>
  <si>
    <t>DA2770</t>
  </si>
  <si>
    <t>Total Estimated Revenues</t>
  </si>
  <si>
    <t>Highway Appropriations - Outside Village</t>
  </si>
  <si>
    <t>General Repairs</t>
  </si>
  <si>
    <t>DB5110.1</t>
  </si>
  <si>
    <t>DB5110.4</t>
  </si>
  <si>
    <t>Improvements</t>
  </si>
  <si>
    <t>Capital Outlay</t>
  </si>
  <si>
    <t>DB5112.2</t>
  </si>
  <si>
    <t>DB9010.8</t>
  </si>
  <si>
    <t>DB9030.8</t>
  </si>
  <si>
    <t>DB9060.8</t>
  </si>
  <si>
    <t>DB9089.8</t>
  </si>
  <si>
    <t>DB9730.6</t>
  </si>
  <si>
    <t>DB9730.7</t>
  </si>
  <si>
    <t>DB9950.9</t>
  </si>
  <si>
    <t>Transfer to: Capital Project Fund</t>
  </si>
  <si>
    <t>Total Highway Appropriations - Outside</t>
  </si>
  <si>
    <t>Highway Revenues - Outside Village</t>
  </si>
  <si>
    <t>DB2401</t>
  </si>
  <si>
    <t>Consolidated Highway</t>
  </si>
  <si>
    <t>DB3501</t>
  </si>
  <si>
    <t>Total Estimated Highway Revenues</t>
  </si>
  <si>
    <t>Fire Protection District</t>
  </si>
  <si>
    <t>#6 Fort Ann SF1</t>
  </si>
  <si>
    <t>LOSAP</t>
  </si>
  <si>
    <t>#7 Pilot Knob SF2</t>
  </si>
  <si>
    <t>SF9010.8</t>
  </si>
  <si>
    <t>#8 West Fort Ann SF3</t>
  </si>
  <si>
    <t>Hadlock Park District Appropriations</t>
  </si>
  <si>
    <t>Parks</t>
  </si>
  <si>
    <t>SP7110.1</t>
  </si>
  <si>
    <t>SP7110.2</t>
  </si>
  <si>
    <t>SP7110.4</t>
  </si>
  <si>
    <t>SP9010.8</t>
  </si>
  <si>
    <t>SP9030.8</t>
  </si>
  <si>
    <t>Health Insurance</t>
  </si>
  <si>
    <t>SP9060.8</t>
  </si>
  <si>
    <t>SP9730.6</t>
  </si>
  <si>
    <t>SP9730.7</t>
  </si>
  <si>
    <t xml:space="preserve">Total Hadlock District Appropriations </t>
  </si>
  <si>
    <t>Estimated Revenues</t>
  </si>
  <si>
    <t>SP2401</t>
  </si>
  <si>
    <t>DEC Grants</t>
  </si>
  <si>
    <t>SP2402</t>
  </si>
  <si>
    <t>Tentative</t>
  </si>
  <si>
    <t>Cemeteries</t>
  </si>
  <si>
    <t>A8810.1</t>
  </si>
  <si>
    <t>A8810.2</t>
  </si>
  <si>
    <t>A8810.4</t>
  </si>
  <si>
    <t>Other Payments in Lieu of Taxes</t>
  </si>
  <si>
    <t xml:space="preserve">Franchise </t>
  </si>
  <si>
    <t>Veterans Services</t>
  </si>
  <si>
    <t>Grant Revenue</t>
  </si>
  <si>
    <t>A3989</t>
  </si>
  <si>
    <t>Permits</t>
  </si>
  <si>
    <t>Unclassified Revenue</t>
  </si>
  <si>
    <t>A2590</t>
  </si>
  <si>
    <t>Code/Fund</t>
  </si>
  <si>
    <t>Appropriations and</t>
  </si>
  <si>
    <t>Less Estimated</t>
  </si>
  <si>
    <t>Less Unexpended</t>
  </si>
  <si>
    <t>Amount To Be</t>
  </si>
  <si>
    <t>Provisions For</t>
  </si>
  <si>
    <t>Revenues</t>
  </si>
  <si>
    <t>Balance</t>
  </si>
  <si>
    <t>Raised by Taxes</t>
  </si>
  <si>
    <t>Other Uses</t>
  </si>
  <si>
    <t>A General</t>
  </si>
  <si>
    <t>DA Highway</t>
  </si>
  <si>
    <t>Townwide</t>
  </si>
  <si>
    <t>DB Highway</t>
  </si>
  <si>
    <t>Outside Village</t>
  </si>
  <si>
    <t>TotalTo Be Raised</t>
  </si>
  <si>
    <t>By Taxes</t>
  </si>
  <si>
    <t>S Special Districts</t>
  </si>
  <si>
    <t>#6 - Fort Ann</t>
  </si>
  <si>
    <t>#7 - Pilot Knob</t>
  </si>
  <si>
    <t>#8 - West Fort Ann</t>
  </si>
  <si>
    <t>Hadlock Park District</t>
  </si>
  <si>
    <t>Total Taxes With</t>
  </si>
  <si>
    <t>Special Districts</t>
  </si>
  <si>
    <t>Town of Fort Ann Budget Summary 2016</t>
  </si>
  <si>
    <t>A7180.1</t>
  </si>
  <si>
    <t>A7180.2</t>
  </si>
  <si>
    <t>Contractual Expenses (Beach)</t>
  </si>
  <si>
    <t>A7180.41</t>
  </si>
  <si>
    <t>Contractual Expenses (Skating Rink)</t>
  </si>
  <si>
    <t>A7180.42</t>
  </si>
  <si>
    <t>A1910.4</t>
  </si>
  <si>
    <t>A9010.8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</si>
</sst>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??_);_(@_)"/>
    <numFmt numFmtId="166" formatCode="_(* #,##0.000_);_(* \(#,##0.000\);_(* &quot;-&quot;?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5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indexed="9"/>
      <name val="Arial"/>
      <family val="2"/>
    </font>
    <font>
      <sz val="12"/>
      <name val="Calibri"/>
      <family val="2"/>
      <scheme val="minor"/>
    </font>
    <font>
      <b/>
      <u val="double"/>
      <sz val="12"/>
      <name val="Arial"/>
      <family val="2"/>
    </font>
    <font>
      <sz val="11"/>
      <color rgb="FFC00000"/>
      <name val="Arial"/>
      <family val="2"/>
    </font>
    <font>
      <b/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4" fontId="3" fillId="0" borderId="0" xfId="2" applyFont="1"/>
    <xf numFmtId="44" fontId="5" fillId="0" borderId="0" xfId="2" applyFont="1"/>
    <xf numFmtId="0" fontId="6" fillId="0" borderId="0" xfId="0" applyFont="1"/>
    <xf numFmtId="44" fontId="4" fillId="0" borderId="0" xfId="2" applyFont="1"/>
    <xf numFmtId="10" fontId="3" fillId="0" borderId="0" xfId="3" applyNumberFormat="1" applyFont="1"/>
    <xf numFmtId="43" fontId="4" fillId="0" borderId="0" xfId="0" applyNumberFormat="1" applyFont="1"/>
    <xf numFmtId="164" fontId="3" fillId="0" borderId="0" xfId="3" applyNumberFormat="1" applyFont="1"/>
    <xf numFmtId="0" fontId="7" fillId="0" borderId="0" xfId="0" applyFont="1"/>
    <xf numFmtId="9" fontId="4" fillId="0" borderId="0" xfId="3" applyFont="1"/>
    <xf numFmtId="10" fontId="4" fillId="0" borderId="0" xfId="3" applyNumberFormat="1" applyFont="1"/>
    <xf numFmtId="164" fontId="4" fillId="0" borderId="0" xfId="3" applyNumberFormat="1" applyFont="1"/>
    <xf numFmtId="44" fontId="3" fillId="0" borderId="0" xfId="0" applyNumberFormat="1" applyFont="1"/>
    <xf numFmtId="43" fontId="7" fillId="0" borderId="0" xfId="1" applyFont="1"/>
    <xf numFmtId="9" fontId="4" fillId="0" borderId="0" xfId="3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4" fontId="8" fillId="0" borderId="0" xfId="0" applyNumberFormat="1" applyFont="1"/>
    <xf numFmtId="44" fontId="9" fillId="0" borderId="0" xfId="2" applyFont="1"/>
    <xf numFmtId="44" fontId="10" fillId="0" borderId="0" xfId="2" applyFont="1"/>
    <xf numFmtId="44" fontId="11" fillId="0" borderId="0" xfId="2" applyFont="1"/>
    <xf numFmtId="0" fontId="13" fillId="0" borderId="0" xfId="0" applyFont="1"/>
    <xf numFmtId="44" fontId="8" fillId="0" borderId="0" xfId="2" applyFont="1"/>
    <xf numFmtId="0" fontId="15" fillId="0" borderId="0" xfId="0" applyFont="1"/>
    <xf numFmtId="0" fontId="14" fillId="0" borderId="0" xfId="0" applyFont="1" applyAlignment="1">
      <alignment horizontal="center"/>
    </xf>
    <xf numFmtId="43" fontId="2" fillId="0" borderId="0" xfId="1" applyFont="1"/>
    <xf numFmtId="43" fontId="16" fillId="0" borderId="0" xfId="1" applyFont="1"/>
    <xf numFmtId="0" fontId="16" fillId="0" borderId="0" xfId="0" applyFont="1"/>
    <xf numFmtId="0" fontId="17" fillId="0" borderId="0" xfId="0" applyFon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" fontId="3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22" fillId="0" borderId="0" xfId="0" applyFont="1"/>
    <xf numFmtId="0" fontId="23" fillId="0" borderId="0" xfId="0" applyFont="1"/>
    <xf numFmtId="0" fontId="12" fillId="0" borderId="0" xfId="0" applyFont="1"/>
    <xf numFmtId="44" fontId="4" fillId="0" borderId="0" xfId="0" applyNumberFormat="1" applyFont="1"/>
    <xf numFmtId="0" fontId="10" fillId="0" borderId="0" xfId="0" applyFont="1"/>
    <xf numFmtId="44" fontId="24" fillId="0" borderId="0" xfId="2" applyFont="1"/>
    <xf numFmtId="0" fontId="25" fillId="0" borderId="0" xfId="0" applyFont="1"/>
    <xf numFmtId="44" fontId="26" fillId="0" borderId="0" xfId="2" applyFont="1" applyAlignment="1">
      <alignment horizontal="center"/>
    </xf>
    <xf numFmtId="43" fontId="15" fillId="0" borderId="0" xfId="1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4" fontId="7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8"/>
  <sheetViews>
    <sheetView tabSelected="1" zoomScale="112" zoomScaleNormal="112" zoomScaleSheetLayoutView="46" workbookViewId="0">
      <selection sqref="A1:P429"/>
    </sheetView>
  </sheetViews>
  <sheetFormatPr defaultRowHeight="19.5" x14ac:dyDescent="0.3"/>
  <cols>
    <col min="1" max="1" width="33.42578125" style="5" customWidth="1"/>
    <col min="2" max="2" width="10.85546875" style="57" customWidth="1"/>
    <col min="3" max="3" width="15.5703125" style="6" hidden="1" customWidth="1"/>
    <col min="4" max="4" width="20.7109375" style="6" hidden="1" customWidth="1"/>
    <col min="5" max="5" width="15.5703125" style="56" bestFit="1" customWidth="1"/>
    <col min="6" max="6" width="15.5703125" style="5" hidden="1" customWidth="1"/>
    <col min="7" max="7" width="20.7109375" style="6" hidden="1" customWidth="1"/>
    <col min="8" max="9" width="20.7109375" style="5" hidden="1" customWidth="1"/>
    <col min="10" max="10" width="15.5703125" style="31" bestFit="1" customWidth="1"/>
    <col min="11" max="11" width="15.5703125" style="22" customWidth="1"/>
    <col min="12" max="12" width="15.5703125" style="14" customWidth="1"/>
    <col min="13" max="13" width="15.7109375" style="29" customWidth="1"/>
    <col min="14" max="14" width="18.85546875" style="33" customWidth="1"/>
    <col min="15" max="16" width="19" bestFit="1" customWidth="1"/>
    <col min="17" max="17" width="17.42578125" customWidth="1"/>
    <col min="18" max="18" width="9.85546875" bestFit="1" customWidth="1"/>
    <col min="19" max="19" width="10.85546875" bestFit="1" customWidth="1"/>
  </cols>
  <sheetData>
    <row r="1" spans="1:19" ht="15.75" x14ac:dyDescent="0.25">
      <c r="A1" s="3" t="s">
        <v>0</v>
      </c>
      <c r="B1" s="32" t="s">
        <v>1</v>
      </c>
      <c r="C1" s="41">
        <v>2013</v>
      </c>
      <c r="D1" s="41">
        <v>2013</v>
      </c>
      <c r="E1" s="41" t="s">
        <v>6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1" t="s">
        <v>273</v>
      </c>
      <c r="L1" s="1" t="s">
        <v>5</v>
      </c>
      <c r="M1" s="1" t="s">
        <v>6</v>
      </c>
      <c r="N1" s="2" t="s">
        <v>273</v>
      </c>
      <c r="O1" s="1" t="s">
        <v>5</v>
      </c>
      <c r="P1" s="1" t="s">
        <v>6</v>
      </c>
      <c r="Q1" s="1"/>
    </row>
    <row r="2" spans="1:19" ht="18" x14ac:dyDescent="0.25">
      <c r="A2" s="3" t="s">
        <v>7</v>
      </c>
      <c r="B2" s="32"/>
      <c r="C2" s="2" t="s">
        <v>273</v>
      </c>
      <c r="D2" s="2" t="s">
        <v>5</v>
      </c>
      <c r="E2" s="1">
        <v>2013</v>
      </c>
      <c r="F2" s="1">
        <v>2014</v>
      </c>
      <c r="G2" s="2" t="s">
        <v>8</v>
      </c>
      <c r="H2" s="2" t="s">
        <v>9</v>
      </c>
      <c r="I2" s="1">
        <v>2014</v>
      </c>
      <c r="J2" s="1">
        <v>2014</v>
      </c>
      <c r="K2" s="21">
        <v>2015</v>
      </c>
      <c r="L2" s="21">
        <v>2015</v>
      </c>
      <c r="M2" s="21">
        <v>2015</v>
      </c>
      <c r="N2" s="21">
        <v>2016</v>
      </c>
      <c r="O2" s="21">
        <v>2016</v>
      </c>
      <c r="P2" s="21">
        <v>2016</v>
      </c>
      <c r="Q2" s="42"/>
    </row>
    <row r="3" spans="1:19" ht="15.75" x14ac:dyDescent="0.25">
      <c r="A3" s="3"/>
      <c r="B3" s="32"/>
      <c r="C3" s="4"/>
      <c r="D3" s="4"/>
      <c r="E3" s="4"/>
      <c r="G3" s="2" t="s">
        <v>11</v>
      </c>
      <c r="J3" s="5"/>
      <c r="M3" s="22"/>
      <c r="N3" s="19"/>
      <c r="O3" s="14"/>
      <c r="P3" s="14"/>
    </row>
    <row r="4" spans="1:19" x14ac:dyDescent="0.3">
      <c r="A4" s="3" t="s">
        <v>12</v>
      </c>
      <c r="L4" s="23"/>
      <c r="P4" s="35"/>
    </row>
    <row r="5" spans="1:19" ht="15.75" x14ac:dyDescent="0.25">
      <c r="A5" s="5" t="s">
        <v>13</v>
      </c>
      <c r="B5" s="57" t="s">
        <v>14</v>
      </c>
      <c r="C5" s="6">
        <f>11160*1.015</f>
        <v>11327.4</v>
      </c>
      <c r="D5" s="6">
        <f>C5</f>
        <v>11327.4</v>
      </c>
      <c r="E5" s="6">
        <v>11327.4</v>
      </c>
      <c r="F5" s="6">
        <f>E5</f>
        <v>11327.4</v>
      </c>
      <c r="G5" s="6">
        <f>F5-E5</f>
        <v>0</v>
      </c>
      <c r="H5" s="15">
        <f>G5/E5</f>
        <v>0</v>
      </c>
      <c r="I5" s="12">
        <f>F5</f>
        <v>11327.4</v>
      </c>
      <c r="J5" s="12">
        <v>11327.4</v>
      </c>
      <c r="K5" s="23">
        <v>11554</v>
      </c>
      <c r="L5" s="23">
        <v>11554</v>
      </c>
      <c r="M5" s="23">
        <f>L5</f>
        <v>11554</v>
      </c>
      <c r="N5" s="23">
        <v>11756</v>
      </c>
      <c r="O5" s="23">
        <f>N5-2939</f>
        <v>8817</v>
      </c>
      <c r="P5" s="24">
        <v>11756</v>
      </c>
      <c r="Q5" s="37"/>
      <c r="R5" s="37"/>
      <c r="S5" s="37"/>
    </row>
    <row r="6" spans="1:19" ht="15.75" x14ac:dyDescent="0.25">
      <c r="A6" s="5" t="s">
        <v>15</v>
      </c>
      <c r="B6" s="57" t="s">
        <v>16</v>
      </c>
      <c r="D6" s="6">
        <f>C6</f>
        <v>0</v>
      </c>
      <c r="E6" s="6">
        <f>D6</f>
        <v>0</v>
      </c>
      <c r="F6" s="6">
        <f>E6</f>
        <v>0</v>
      </c>
      <c r="G6" s="6">
        <f>F6-E6</f>
        <v>0</v>
      </c>
      <c r="H6" s="15"/>
      <c r="I6" s="12">
        <f>F6</f>
        <v>0</v>
      </c>
      <c r="J6" s="12">
        <v>0</v>
      </c>
      <c r="L6" s="23"/>
      <c r="M6" s="22"/>
      <c r="N6" s="23">
        <v>0</v>
      </c>
      <c r="O6" s="23">
        <v>0</v>
      </c>
      <c r="P6" s="23">
        <v>0</v>
      </c>
    </row>
    <row r="7" spans="1:19" ht="15.75" x14ac:dyDescent="0.25">
      <c r="A7" s="5" t="s">
        <v>17</v>
      </c>
      <c r="B7" s="57" t="s">
        <v>18</v>
      </c>
      <c r="C7" s="6">
        <v>1500</v>
      </c>
      <c r="D7" s="6">
        <f>C7</f>
        <v>1500</v>
      </c>
      <c r="E7" s="6">
        <f>D7</f>
        <v>1500</v>
      </c>
      <c r="F7" s="6">
        <f>E7</f>
        <v>1500</v>
      </c>
      <c r="G7" s="6">
        <f>F7-E7</f>
        <v>0</v>
      </c>
      <c r="H7" s="15">
        <f>G7/E7</f>
        <v>0</v>
      </c>
      <c r="I7" s="12">
        <f>F7</f>
        <v>1500</v>
      </c>
      <c r="J7" s="12">
        <v>1500</v>
      </c>
      <c r="K7" s="24">
        <f>J7+500</f>
        <v>2000</v>
      </c>
      <c r="L7" s="23">
        <v>2000</v>
      </c>
      <c r="M7" s="24">
        <f>L7</f>
        <v>2000</v>
      </c>
      <c r="N7" s="23">
        <v>2000</v>
      </c>
      <c r="O7" s="23">
        <v>2000</v>
      </c>
      <c r="P7" s="23">
        <v>2000</v>
      </c>
    </row>
    <row r="8" spans="1:19" ht="15.75" x14ac:dyDescent="0.25">
      <c r="A8" s="5" t="s">
        <v>10</v>
      </c>
      <c r="C8" s="7">
        <f t="shared" ref="C8:I8" si="0">SUM(C5:C7)</f>
        <v>12827.4</v>
      </c>
      <c r="D8" s="7">
        <f t="shared" si="0"/>
        <v>12827.4</v>
      </c>
      <c r="E8" s="7">
        <f t="shared" si="0"/>
        <v>12827.4</v>
      </c>
      <c r="F8" s="7">
        <f t="shared" si="0"/>
        <v>12827.4</v>
      </c>
      <c r="G8" s="7">
        <f t="shared" si="0"/>
        <v>0</v>
      </c>
      <c r="H8" s="7">
        <f t="shared" si="0"/>
        <v>0</v>
      </c>
      <c r="I8" s="7">
        <f t="shared" si="0"/>
        <v>12827.4</v>
      </c>
      <c r="J8" s="7">
        <f>SUM(J5:J7)</f>
        <v>12827.4</v>
      </c>
      <c r="K8" s="25">
        <f t="shared" ref="K8:N8" si="1">SUM(K5:K7)</f>
        <v>13554</v>
      </c>
      <c r="L8" s="25">
        <f t="shared" si="1"/>
        <v>13554</v>
      </c>
      <c r="M8" s="25">
        <f t="shared" si="1"/>
        <v>13554</v>
      </c>
      <c r="N8" s="25">
        <f t="shared" si="1"/>
        <v>13756</v>
      </c>
      <c r="O8" s="25">
        <f t="shared" ref="O8:P8" si="2">SUM(O5:O7)</f>
        <v>10817</v>
      </c>
      <c r="P8" s="25">
        <f t="shared" si="2"/>
        <v>13756</v>
      </c>
      <c r="S8" s="37"/>
    </row>
    <row r="9" spans="1:19" ht="15.75" x14ac:dyDescent="0.25">
      <c r="E9" s="6"/>
      <c r="G9" s="6">
        <f>F9-E9</f>
        <v>0</v>
      </c>
      <c r="H9" s="15"/>
      <c r="J9" s="5"/>
      <c r="L9" s="23"/>
      <c r="M9" s="22"/>
      <c r="N9" s="19"/>
      <c r="O9" s="14"/>
      <c r="P9" s="22"/>
    </row>
    <row r="10" spans="1:19" ht="15.75" x14ac:dyDescent="0.25">
      <c r="A10" s="3" t="s">
        <v>19</v>
      </c>
      <c r="E10" s="6"/>
      <c r="G10" s="6">
        <f>F10-E10</f>
        <v>0</v>
      </c>
      <c r="H10" s="15"/>
      <c r="J10" s="5"/>
      <c r="L10" s="23"/>
      <c r="M10" s="22"/>
      <c r="N10" s="19"/>
      <c r="O10" s="14"/>
      <c r="P10" s="22"/>
      <c r="Q10" s="46"/>
      <c r="R10" s="46"/>
    </row>
    <row r="11" spans="1:19" ht="15.75" x14ac:dyDescent="0.25">
      <c r="A11" s="5" t="s">
        <v>13</v>
      </c>
      <c r="B11" s="57" t="s">
        <v>20</v>
      </c>
      <c r="C11" s="6">
        <f>(13000+14627+2000)*1.015</f>
        <v>30071.404999999999</v>
      </c>
      <c r="D11" s="6">
        <v>30061</v>
      </c>
      <c r="E11" s="6">
        <f>D11</f>
        <v>30061</v>
      </c>
      <c r="F11" s="6">
        <v>30179.54</v>
      </c>
      <c r="G11" s="6">
        <f>F11-E11</f>
        <v>118.54000000000087</v>
      </c>
      <c r="H11" s="16">
        <v>0.02</v>
      </c>
      <c r="I11" s="12">
        <f>13465+15158+2000</f>
        <v>30623</v>
      </c>
      <c r="J11" s="12">
        <f>13860+15603+2000</f>
        <v>31463</v>
      </c>
      <c r="K11" s="24">
        <v>30554</v>
      </c>
      <c r="L11" s="23">
        <v>30554</v>
      </c>
      <c r="M11" s="24">
        <v>30554</v>
      </c>
      <c r="N11" s="23">
        <v>31079.95</v>
      </c>
      <c r="O11" s="23">
        <v>31079.95</v>
      </c>
      <c r="P11" s="24">
        <v>31080</v>
      </c>
    </row>
    <row r="12" spans="1:19" ht="15.75" x14ac:dyDescent="0.25">
      <c r="A12" s="5" t="s">
        <v>15</v>
      </c>
      <c r="B12" s="57" t="s">
        <v>21</v>
      </c>
      <c r="E12" s="6">
        <v>0</v>
      </c>
      <c r="F12" s="6">
        <v>1000</v>
      </c>
      <c r="G12" s="6">
        <f>F12-E12</f>
        <v>1000</v>
      </c>
      <c r="H12" s="15">
        <v>1</v>
      </c>
      <c r="I12" s="12">
        <f>F12</f>
        <v>1000</v>
      </c>
      <c r="J12" s="12">
        <f>G12</f>
        <v>1000</v>
      </c>
      <c r="K12" s="24">
        <v>500</v>
      </c>
      <c r="L12" s="23">
        <v>500</v>
      </c>
      <c r="M12" s="24">
        <v>500</v>
      </c>
      <c r="N12" s="23">
        <v>500</v>
      </c>
      <c r="O12" s="23">
        <v>500</v>
      </c>
      <c r="P12" s="23">
        <v>500</v>
      </c>
    </row>
    <row r="13" spans="1:19" ht="15.75" x14ac:dyDescent="0.25">
      <c r="A13" s="5" t="s">
        <v>17</v>
      </c>
      <c r="B13" s="57" t="s">
        <v>22</v>
      </c>
      <c r="C13" s="6">
        <v>5000</v>
      </c>
      <c r="D13" s="6">
        <v>5000</v>
      </c>
      <c r="E13" s="6">
        <f>D13</f>
        <v>5000</v>
      </c>
      <c r="F13" s="6">
        <v>4500</v>
      </c>
      <c r="G13" s="6">
        <f>F13-E13</f>
        <v>-500</v>
      </c>
      <c r="H13" s="15">
        <f>G13/E13</f>
        <v>-0.1</v>
      </c>
      <c r="I13" s="12">
        <f>F13</f>
        <v>4500</v>
      </c>
      <c r="J13" s="12">
        <f>I13</f>
        <v>4500</v>
      </c>
      <c r="K13" s="24">
        <f>J13</f>
        <v>4500</v>
      </c>
      <c r="L13" s="23">
        <v>4500</v>
      </c>
      <c r="M13" s="24">
        <f>L13</f>
        <v>4500</v>
      </c>
      <c r="N13" s="23">
        <v>4500</v>
      </c>
      <c r="O13" s="23">
        <v>4500</v>
      </c>
      <c r="P13" s="23">
        <v>4500</v>
      </c>
    </row>
    <row r="14" spans="1:19" ht="15.75" x14ac:dyDescent="0.25">
      <c r="A14" s="5" t="s">
        <v>10</v>
      </c>
      <c r="C14" s="7">
        <f t="shared" ref="C14:F14" si="3">SUM(C11:C13)</f>
        <v>35071.404999999999</v>
      </c>
      <c r="D14" s="7">
        <f t="shared" si="3"/>
        <v>35061</v>
      </c>
      <c r="E14" s="7">
        <f t="shared" si="3"/>
        <v>35061</v>
      </c>
      <c r="F14" s="7">
        <f t="shared" si="3"/>
        <v>35679.54</v>
      </c>
      <c r="H14" s="17"/>
      <c r="I14" s="7">
        <f>SUM(I11:I13)</f>
        <v>36123</v>
      </c>
      <c r="J14" s="7">
        <f>SUM(J11:J13)</f>
        <v>36963</v>
      </c>
      <c r="K14" s="7">
        <f t="shared" ref="K14:N14" si="4">SUM(K11:K13)</f>
        <v>35554</v>
      </c>
      <c r="L14" s="7">
        <f t="shared" si="4"/>
        <v>35554</v>
      </c>
      <c r="M14" s="7">
        <f t="shared" si="4"/>
        <v>35554</v>
      </c>
      <c r="N14" s="7">
        <f t="shared" si="4"/>
        <v>36079.949999999997</v>
      </c>
      <c r="O14" s="7">
        <f t="shared" ref="O14:P14" si="5">SUM(O11:O13)</f>
        <v>36079.949999999997</v>
      </c>
      <c r="P14" s="7">
        <f t="shared" si="5"/>
        <v>36080</v>
      </c>
    </row>
    <row r="15" spans="1:19" ht="15.75" x14ac:dyDescent="0.25">
      <c r="E15" s="6"/>
      <c r="G15" s="6">
        <f>F15-E15</f>
        <v>0</v>
      </c>
      <c r="H15" s="15"/>
      <c r="J15" s="5"/>
      <c r="L15" s="23"/>
      <c r="M15" s="22"/>
      <c r="N15" s="23"/>
      <c r="O15" s="14"/>
      <c r="P15" s="22"/>
    </row>
    <row r="16" spans="1:19" ht="15.75" x14ac:dyDescent="0.25">
      <c r="A16" s="3" t="s">
        <v>23</v>
      </c>
      <c r="E16" s="6"/>
      <c r="G16" s="6">
        <f>F16-E16</f>
        <v>0</v>
      </c>
      <c r="H16" s="15"/>
      <c r="J16" s="5"/>
      <c r="L16" s="23"/>
      <c r="M16" s="22"/>
      <c r="N16" s="23"/>
      <c r="O16" s="14"/>
      <c r="P16" s="22"/>
      <c r="R16" s="46"/>
      <c r="S16" s="46"/>
    </row>
    <row r="17" spans="1:19" ht="15.75" x14ac:dyDescent="0.25">
      <c r="A17" s="5" t="s">
        <v>13</v>
      </c>
      <c r="B17" s="57" t="s">
        <v>24</v>
      </c>
      <c r="C17" s="6">
        <f>18667+10000</f>
        <v>28667</v>
      </c>
      <c r="D17" s="6">
        <f>11000+11842</f>
        <v>22842</v>
      </c>
      <c r="E17" s="6">
        <f>D17</f>
        <v>22842</v>
      </c>
      <c r="F17" s="6">
        <v>0</v>
      </c>
      <c r="G17" s="6">
        <f>F17-E17</f>
        <v>-22842</v>
      </c>
      <c r="H17" s="15">
        <f>G17/E17</f>
        <v>-1</v>
      </c>
      <c r="I17" s="12">
        <f>13000+12078.84</f>
        <v>25078.84</v>
      </c>
      <c r="J17" s="12">
        <f>13000+12434.1</f>
        <v>25434.1</v>
      </c>
      <c r="K17" s="12">
        <v>27683</v>
      </c>
      <c r="L17" s="23">
        <v>29443</v>
      </c>
      <c r="M17" s="12">
        <v>29443</v>
      </c>
      <c r="N17" s="12">
        <v>29664.95</v>
      </c>
      <c r="O17" s="12">
        <v>29896.95</v>
      </c>
      <c r="P17" s="24">
        <v>29897</v>
      </c>
      <c r="Q17" s="40"/>
      <c r="S17" s="47"/>
    </row>
    <row r="18" spans="1:19" ht="15.75" x14ac:dyDescent="0.25">
      <c r="A18" s="5" t="s">
        <v>15</v>
      </c>
      <c r="B18" s="57" t="s">
        <v>25</v>
      </c>
      <c r="C18" s="6">
        <v>1500</v>
      </c>
      <c r="D18" s="6">
        <v>3000</v>
      </c>
      <c r="E18" s="6">
        <f>D18</f>
        <v>3000</v>
      </c>
      <c r="F18" s="6">
        <f>E18</f>
        <v>3000</v>
      </c>
      <c r="G18" s="6">
        <f>F18-E18</f>
        <v>0</v>
      </c>
      <c r="H18" s="15">
        <f>G18/E18</f>
        <v>0</v>
      </c>
      <c r="I18" s="12">
        <f>F18</f>
        <v>3000</v>
      </c>
      <c r="J18" s="12">
        <f>I18</f>
        <v>3000</v>
      </c>
      <c r="K18" s="24">
        <f>J18</f>
        <v>3000</v>
      </c>
      <c r="L18" s="23">
        <v>3000</v>
      </c>
      <c r="M18" s="24">
        <f>L18</f>
        <v>3000</v>
      </c>
      <c r="N18" s="24">
        <v>3000</v>
      </c>
      <c r="O18" s="24">
        <v>3000</v>
      </c>
      <c r="P18" s="24">
        <v>3000</v>
      </c>
      <c r="Q18" s="40"/>
    </row>
    <row r="19" spans="1:19" ht="15.75" x14ac:dyDescent="0.25">
      <c r="A19" s="5" t="s">
        <v>17</v>
      </c>
      <c r="B19" s="57" t="s">
        <v>26</v>
      </c>
      <c r="C19" s="6">
        <v>3000</v>
      </c>
      <c r="D19" s="6">
        <v>3000</v>
      </c>
      <c r="E19" s="6">
        <f>D19</f>
        <v>3000</v>
      </c>
      <c r="F19" s="6">
        <f>E19</f>
        <v>3000</v>
      </c>
      <c r="G19" s="6">
        <f>F19-E19</f>
        <v>0</v>
      </c>
      <c r="H19" s="15">
        <f>G19/E19</f>
        <v>0</v>
      </c>
      <c r="I19" s="12">
        <f>F19</f>
        <v>3000</v>
      </c>
      <c r="J19" s="12">
        <f>I19</f>
        <v>3000</v>
      </c>
      <c r="K19" s="24">
        <f>J19</f>
        <v>3000</v>
      </c>
      <c r="L19" s="23">
        <v>3000</v>
      </c>
      <c r="M19" s="24">
        <f>L19</f>
        <v>3000</v>
      </c>
      <c r="N19" s="24">
        <v>5500</v>
      </c>
      <c r="O19" s="24">
        <v>5500</v>
      </c>
      <c r="P19" s="24">
        <v>5500</v>
      </c>
      <c r="Q19" s="40"/>
    </row>
    <row r="20" spans="1:19" ht="15.75" x14ac:dyDescent="0.25">
      <c r="A20" s="5" t="s">
        <v>10</v>
      </c>
      <c r="C20" s="7">
        <f t="shared" ref="C20:F20" si="6">SUM(C17:C19)</f>
        <v>33167</v>
      </c>
      <c r="D20" s="7">
        <f t="shared" si="6"/>
        <v>28842</v>
      </c>
      <c r="E20" s="7">
        <f t="shared" si="6"/>
        <v>28842</v>
      </c>
      <c r="F20" s="7">
        <f t="shared" si="6"/>
        <v>6000</v>
      </c>
      <c r="H20" s="15">
        <f>G20/E20</f>
        <v>0</v>
      </c>
      <c r="I20" s="18">
        <f t="shared" ref="I20:P20" si="7">SUM(I17:I19)</f>
        <v>31078.84</v>
      </c>
      <c r="J20" s="18">
        <f t="shared" si="7"/>
        <v>31434.1</v>
      </c>
      <c r="K20" s="25">
        <f t="shared" si="7"/>
        <v>33683</v>
      </c>
      <c r="L20" s="25">
        <f t="shared" si="7"/>
        <v>35443</v>
      </c>
      <c r="M20" s="25">
        <f t="shared" si="7"/>
        <v>35443</v>
      </c>
      <c r="N20" s="30">
        <f t="shared" si="7"/>
        <v>38164.949999999997</v>
      </c>
      <c r="O20" s="30">
        <f t="shared" si="7"/>
        <v>38396.949999999997</v>
      </c>
      <c r="P20" s="30">
        <f t="shared" si="7"/>
        <v>38397</v>
      </c>
      <c r="Q20" s="40"/>
    </row>
    <row r="21" spans="1:19" ht="15.75" x14ac:dyDescent="0.25">
      <c r="E21" s="6"/>
      <c r="G21" s="6">
        <f>F21-E21</f>
        <v>0</v>
      </c>
      <c r="H21" s="15"/>
      <c r="J21" s="5"/>
      <c r="L21" s="23"/>
      <c r="M21" s="22"/>
      <c r="N21" s="23"/>
      <c r="O21" s="14"/>
      <c r="P21" s="22"/>
      <c r="S21" s="47"/>
    </row>
    <row r="22" spans="1:19" ht="15.75" x14ac:dyDescent="0.25">
      <c r="A22" s="3" t="s">
        <v>27</v>
      </c>
      <c r="E22" s="6"/>
      <c r="G22" s="6">
        <f>F22-E22</f>
        <v>0</v>
      </c>
      <c r="H22" s="15"/>
      <c r="J22" s="5"/>
      <c r="L22" s="23"/>
      <c r="M22" s="22"/>
      <c r="N22" s="23"/>
      <c r="O22" s="14"/>
      <c r="P22" s="22"/>
      <c r="Q22" s="14"/>
    </row>
    <row r="23" spans="1:19" ht="15.75" x14ac:dyDescent="0.25">
      <c r="A23" s="5" t="s">
        <v>28</v>
      </c>
      <c r="B23" s="57" t="s">
        <v>29</v>
      </c>
      <c r="C23" s="6">
        <v>3000</v>
      </c>
      <c r="D23" s="6">
        <f>C23</f>
        <v>3000</v>
      </c>
      <c r="E23" s="6">
        <f>D23</f>
        <v>3000</v>
      </c>
      <c r="F23" s="6">
        <f>E23</f>
        <v>3000</v>
      </c>
      <c r="G23" s="6">
        <f>F23-E23</f>
        <v>0</v>
      </c>
      <c r="H23" s="15">
        <f>G23/E23</f>
        <v>0</v>
      </c>
      <c r="I23" s="12">
        <f>F23</f>
        <v>3000</v>
      </c>
      <c r="J23" s="12">
        <f>I23</f>
        <v>3000</v>
      </c>
      <c r="K23" s="12">
        <f>J23</f>
        <v>3000</v>
      </c>
      <c r="L23" s="23">
        <v>3000</v>
      </c>
      <c r="M23" s="12">
        <f>L23</f>
        <v>3000</v>
      </c>
      <c r="N23" s="12">
        <v>3000</v>
      </c>
      <c r="O23" s="12">
        <v>3000</v>
      </c>
      <c r="P23" s="24">
        <f>O23</f>
        <v>3000</v>
      </c>
      <c r="Q23" s="14"/>
    </row>
    <row r="24" spans="1:19" ht="15.75" x14ac:dyDescent="0.25">
      <c r="A24" s="5" t="s">
        <v>10</v>
      </c>
      <c r="C24" s="7">
        <f t="shared" ref="C24:I24" si="8">SUM(C23)</f>
        <v>3000</v>
      </c>
      <c r="D24" s="7">
        <f t="shared" si="8"/>
        <v>3000</v>
      </c>
      <c r="E24" s="7">
        <f t="shared" si="8"/>
        <v>3000</v>
      </c>
      <c r="F24" s="7">
        <f t="shared" si="8"/>
        <v>3000</v>
      </c>
      <c r="G24" s="7">
        <f t="shared" si="8"/>
        <v>0</v>
      </c>
      <c r="H24" s="7">
        <f t="shared" si="8"/>
        <v>0</v>
      </c>
      <c r="I24" s="7">
        <f t="shared" si="8"/>
        <v>3000</v>
      </c>
      <c r="J24" s="7">
        <f>I24</f>
        <v>3000</v>
      </c>
      <c r="K24" s="7">
        <f>SUM(K23)</f>
        <v>3000</v>
      </c>
      <c r="L24" s="7">
        <f>SUM(L23)</f>
        <v>3000</v>
      </c>
      <c r="M24" s="7">
        <f>SUM(M23)</f>
        <v>3000</v>
      </c>
      <c r="N24" s="7">
        <f t="shared" ref="N24" si="9">SUM(N23)</f>
        <v>3000</v>
      </c>
      <c r="O24" s="7">
        <f t="shared" ref="O24:P24" si="10">SUM(O23)</f>
        <v>3000</v>
      </c>
      <c r="P24" s="7">
        <f t="shared" si="10"/>
        <v>3000</v>
      </c>
      <c r="Q24" s="14"/>
    </row>
    <row r="25" spans="1:19" ht="15.75" x14ac:dyDescent="0.25">
      <c r="E25" s="6"/>
      <c r="G25" s="6">
        <f>F25-E25</f>
        <v>0</v>
      </c>
      <c r="H25" s="15"/>
      <c r="I25" s="12"/>
      <c r="J25" s="5"/>
      <c r="L25" s="23"/>
      <c r="M25" s="22"/>
      <c r="N25" s="23"/>
      <c r="O25" s="14"/>
      <c r="P25" s="22"/>
      <c r="Q25" s="14"/>
    </row>
    <row r="26" spans="1:19" ht="15.75" x14ac:dyDescent="0.25">
      <c r="A26" s="3" t="s">
        <v>30</v>
      </c>
      <c r="E26" s="6"/>
      <c r="G26" s="6">
        <f>F26-E26</f>
        <v>0</v>
      </c>
      <c r="H26" s="15"/>
      <c r="I26" s="12"/>
      <c r="J26" s="5"/>
      <c r="L26" s="23"/>
      <c r="M26" s="22"/>
      <c r="N26" s="23"/>
      <c r="O26" s="14"/>
      <c r="P26" s="22"/>
      <c r="Q26" s="14"/>
    </row>
    <row r="27" spans="1:19" ht="15.75" x14ac:dyDescent="0.25">
      <c r="A27" s="5" t="s">
        <v>13</v>
      </c>
      <c r="B27" s="57" t="s">
        <v>31</v>
      </c>
      <c r="C27" s="6">
        <v>8742</v>
      </c>
      <c r="D27" s="6">
        <f t="shared" ref="D27:E29" si="11">C27</f>
        <v>8742</v>
      </c>
      <c r="E27" s="6">
        <f t="shared" si="11"/>
        <v>8742</v>
      </c>
      <c r="F27" s="6">
        <f>(7765*1.02)+977</f>
        <v>8897.2999999999993</v>
      </c>
      <c r="G27" s="6">
        <f>F27-E27</f>
        <v>155.29999999999927</v>
      </c>
      <c r="H27" s="15">
        <f>G27/E27</f>
        <v>1.7764813543811403E-2</v>
      </c>
      <c r="I27" s="12">
        <f>F27</f>
        <v>8897.2999999999993</v>
      </c>
      <c r="J27" s="12">
        <f>I27</f>
        <v>8897.2999999999993</v>
      </c>
      <c r="K27" s="12">
        <v>9178</v>
      </c>
      <c r="L27" s="23">
        <v>9178</v>
      </c>
      <c r="M27" s="12">
        <v>9178</v>
      </c>
      <c r="N27" s="23">
        <f>8219.37+1120</f>
        <v>9339.3700000000008</v>
      </c>
      <c r="O27" s="23">
        <v>9340</v>
      </c>
      <c r="P27" s="23">
        <v>9340</v>
      </c>
      <c r="Q27" s="59"/>
    </row>
    <row r="28" spans="1:19" ht="15.75" x14ac:dyDescent="0.25">
      <c r="A28" s="5" t="s">
        <v>15</v>
      </c>
      <c r="B28" s="57" t="s">
        <v>32</v>
      </c>
      <c r="C28" s="6">
        <v>300</v>
      </c>
      <c r="D28" s="6">
        <f t="shared" si="11"/>
        <v>300</v>
      </c>
      <c r="E28" s="6">
        <f t="shared" si="11"/>
        <v>300</v>
      </c>
      <c r="F28" s="6">
        <v>300</v>
      </c>
      <c r="G28" s="6">
        <f>F28-E28</f>
        <v>0</v>
      </c>
      <c r="H28" s="15">
        <f>G28/E28</f>
        <v>0</v>
      </c>
      <c r="I28" s="12">
        <f>F28</f>
        <v>300</v>
      </c>
      <c r="J28" s="12">
        <f>I28</f>
        <v>300</v>
      </c>
      <c r="K28" s="24">
        <f>J28</f>
        <v>300</v>
      </c>
      <c r="L28" s="23">
        <v>300</v>
      </c>
      <c r="M28" s="24">
        <f>L28</f>
        <v>300</v>
      </c>
      <c r="N28" s="23">
        <v>300</v>
      </c>
      <c r="O28" s="23">
        <v>300</v>
      </c>
      <c r="P28" s="23">
        <v>300</v>
      </c>
      <c r="Q28" s="59"/>
    </row>
    <row r="29" spans="1:19" ht="15.75" x14ac:dyDescent="0.25">
      <c r="A29" s="5" t="s">
        <v>17</v>
      </c>
      <c r="B29" s="57" t="s">
        <v>33</v>
      </c>
      <c r="C29" s="6">
        <v>5000</v>
      </c>
      <c r="D29" s="6">
        <f t="shared" si="11"/>
        <v>5000</v>
      </c>
      <c r="E29" s="6">
        <f t="shared" si="11"/>
        <v>5000</v>
      </c>
      <c r="F29" s="6">
        <v>5000</v>
      </c>
      <c r="G29" s="6">
        <f>F29-E29</f>
        <v>0</v>
      </c>
      <c r="H29" s="15">
        <f>G29/E29</f>
        <v>0</v>
      </c>
      <c r="I29" s="12">
        <f>F29</f>
        <v>5000</v>
      </c>
      <c r="J29" s="12">
        <f>I29</f>
        <v>5000</v>
      </c>
      <c r="K29" s="24">
        <f>J29</f>
        <v>5000</v>
      </c>
      <c r="L29" s="23">
        <v>5000</v>
      </c>
      <c r="M29" s="24">
        <f>L29</f>
        <v>5000</v>
      </c>
      <c r="N29" s="23">
        <v>5000</v>
      </c>
      <c r="O29" s="23">
        <v>5000</v>
      </c>
      <c r="P29" s="23">
        <v>5000</v>
      </c>
      <c r="Q29" s="14"/>
    </row>
    <row r="30" spans="1:19" ht="15.75" x14ac:dyDescent="0.25">
      <c r="A30" s="5" t="s">
        <v>10</v>
      </c>
      <c r="C30" s="7">
        <f t="shared" ref="C30:J30" si="12">SUM(C27:C29)</f>
        <v>14042</v>
      </c>
      <c r="D30" s="7">
        <f t="shared" si="12"/>
        <v>14042</v>
      </c>
      <c r="E30" s="7">
        <f t="shared" si="12"/>
        <v>14042</v>
      </c>
      <c r="F30" s="7">
        <f t="shared" si="12"/>
        <v>14197.3</v>
      </c>
      <c r="G30" s="7">
        <f t="shared" si="12"/>
        <v>155.29999999999927</v>
      </c>
      <c r="H30" s="7">
        <f t="shared" si="12"/>
        <v>1.7764813543811403E-2</v>
      </c>
      <c r="I30" s="7">
        <f t="shared" si="12"/>
        <v>14197.3</v>
      </c>
      <c r="J30" s="7">
        <f t="shared" si="12"/>
        <v>14197.3</v>
      </c>
      <c r="K30" s="25">
        <f t="shared" ref="K30:P30" si="13">SUM(K27:K29)</f>
        <v>14478</v>
      </c>
      <c r="L30" s="25">
        <f t="shared" si="13"/>
        <v>14478</v>
      </c>
      <c r="M30" s="25">
        <f t="shared" si="13"/>
        <v>14478</v>
      </c>
      <c r="N30" s="30">
        <f t="shared" si="13"/>
        <v>14639.37</v>
      </c>
      <c r="O30" s="30">
        <f t="shared" si="13"/>
        <v>14640</v>
      </c>
      <c r="P30" s="30">
        <f t="shared" si="13"/>
        <v>14640</v>
      </c>
      <c r="Q30" s="14"/>
    </row>
    <row r="31" spans="1:19" ht="15.75" x14ac:dyDescent="0.25">
      <c r="E31" s="6"/>
      <c r="G31" s="6">
        <f>F31-E31</f>
        <v>0</v>
      </c>
      <c r="H31" s="15"/>
      <c r="I31" s="12"/>
      <c r="J31" s="5"/>
      <c r="L31" s="23"/>
      <c r="M31" s="22"/>
      <c r="N31" s="23"/>
      <c r="O31" s="14"/>
      <c r="P31" s="22"/>
      <c r="Q31" s="14"/>
    </row>
    <row r="32" spans="1:19" ht="15.75" x14ac:dyDescent="0.25">
      <c r="A32" s="3" t="s">
        <v>34</v>
      </c>
      <c r="E32" s="6"/>
      <c r="G32" s="6">
        <f>F32-E32</f>
        <v>0</v>
      </c>
      <c r="H32" s="15"/>
      <c r="I32" s="12"/>
      <c r="J32" s="5"/>
      <c r="L32" s="23"/>
      <c r="M32" s="22"/>
      <c r="N32" s="23"/>
      <c r="O32" s="14"/>
      <c r="P32" s="22"/>
      <c r="Q32" s="14"/>
    </row>
    <row r="33" spans="1:17" ht="15.75" x14ac:dyDescent="0.25">
      <c r="A33" s="5" t="s">
        <v>13</v>
      </c>
      <c r="B33" s="57" t="s">
        <v>35</v>
      </c>
      <c r="C33" s="6">
        <v>1200</v>
      </c>
      <c r="D33" s="6">
        <f>C33</f>
        <v>1200</v>
      </c>
      <c r="E33" s="6">
        <f>D33</f>
        <v>1200</v>
      </c>
      <c r="F33" s="6">
        <f>E33</f>
        <v>1200</v>
      </c>
      <c r="G33" s="6">
        <f>F33-E33</f>
        <v>0</v>
      </c>
      <c r="H33" s="15">
        <f>G33/E33</f>
        <v>0</v>
      </c>
      <c r="I33" s="12">
        <f>F33</f>
        <v>1200</v>
      </c>
      <c r="J33" s="12">
        <f>I33</f>
        <v>1200</v>
      </c>
      <c r="K33" s="24">
        <f>J33</f>
        <v>1200</v>
      </c>
      <c r="L33" s="23">
        <v>1200</v>
      </c>
      <c r="M33" s="24">
        <v>1200</v>
      </c>
      <c r="N33" s="23">
        <v>1200</v>
      </c>
      <c r="O33" s="23">
        <v>1200</v>
      </c>
      <c r="P33" s="23">
        <v>1200</v>
      </c>
      <c r="Q33" s="14"/>
    </row>
    <row r="34" spans="1:17" ht="15.75" x14ac:dyDescent="0.25">
      <c r="A34" s="5" t="s">
        <v>15</v>
      </c>
      <c r="B34" s="57" t="s">
        <v>36</v>
      </c>
      <c r="E34" s="6"/>
      <c r="G34" s="6">
        <f>F34-E34</f>
        <v>0</v>
      </c>
      <c r="H34" s="15"/>
      <c r="I34" s="12">
        <v>0</v>
      </c>
      <c r="J34" s="6">
        <v>0</v>
      </c>
      <c r="K34" s="24">
        <f>J34</f>
        <v>0</v>
      </c>
      <c r="L34" s="23">
        <v>0</v>
      </c>
      <c r="M34" s="24">
        <v>0</v>
      </c>
      <c r="N34" s="23"/>
      <c r="O34" s="23"/>
      <c r="P34" s="23"/>
      <c r="Q34" s="14"/>
    </row>
    <row r="35" spans="1:17" ht="15.75" x14ac:dyDescent="0.25">
      <c r="A35" s="5" t="s">
        <v>17</v>
      </c>
      <c r="B35" s="57" t="s">
        <v>37</v>
      </c>
      <c r="E35" s="6"/>
      <c r="F35" s="6">
        <v>500</v>
      </c>
      <c r="G35" s="6">
        <f>F35-E35</f>
        <v>500</v>
      </c>
      <c r="H35" s="15"/>
      <c r="I35" s="12">
        <f>F35</f>
        <v>500</v>
      </c>
      <c r="J35" s="12">
        <f>I35</f>
        <v>500</v>
      </c>
      <c r="K35" s="24">
        <f>J35</f>
        <v>500</v>
      </c>
      <c r="L35" s="23">
        <v>500</v>
      </c>
      <c r="M35" s="24">
        <v>500</v>
      </c>
      <c r="N35" s="23">
        <v>500</v>
      </c>
      <c r="O35" s="23">
        <v>500</v>
      </c>
      <c r="P35" s="23">
        <v>500</v>
      </c>
      <c r="Q35" s="14"/>
    </row>
    <row r="36" spans="1:17" ht="15.75" x14ac:dyDescent="0.25">
      <c r="A36" s="5" t="s">
        <v>10</v>
      </c>
      <c r="C36" s="7">
        <f t="shared" ref="C36:J36" si="14">SUM(C33:C35)</f>
        <v>1200</v>
      </c>
      <c r="D36" s="7">
        <f t="shared" si="14"/>
        <v>1200</v>
      </c>
      <c r="E36" s="7">
        <f t="shared" si="14"/>
        <v>1200</v>
      </c>
      <c r="F36" s="7">
        <f t="shared" si="14"/>
        <v>1700</v>
      </c>
      <c r="G36" s="7">
        <f t="shared" si="14"/>
        <v>500</v>
      </c>
      <c r="H36" s="7">
        <f t="shared" si="14"/>
        <v>0</v>
      </c>
      <c r="I36" s="7">
        <f t="shared" si="14"/>
        <v>1700</v>
      </c>
      <c r="J36" s="7">
        <f t="shared" si="14"/>
        <v>1700</v>
      </c>
      <c r="K36" s="25">
        <f>SUM(K33:K35)</f>
        <v>1700</v>
      </c>
      <c r="L36" s="25">
        <f>SUM(L33:L35)</f>
        <v>1700</v>
      </c>
      <c r="M36" s="25">
        <f>SUM(M33:M35)</f>
        <v>1700</v>
      </c>
      <c r="N36" s="25">
        <f t="shared" ref="N36" si="15">SUM(N33:N35)</f>
        <v>1700</v>
      </c>
      <c r="O36" s="25">
        <f t="shared" ref="O36:P36" si="16">SUM(O33:O35)</f>
        <v>1700</v>
      </c>
      <c r="P36" s="25">
        <f t="shared" si="16"/>
        <v>1700</v>
      </c>
      <c r="Q36" s="14"/>
    </row>
    <row r="37" spans="1:17" ht="15.75" x14ac:dyDescent="0.25">
      <c r="E37" s="6"/>
      <c r="H37" s="15"/>
      <c r="I37" s="12"/>
      <c r="J37" s="5"/>
      <c r="L37" s="23"/>
      <c r="M37" s="22"/>
      <c r="N37" s="23"/>
      <c r="O37" s="14"/>
      <c r="P37" s="22"/>
      <c r="Q37" s="14"/>
    </row>
    <row r="38" spans="1:17" ht="15.75" x14ac:dyDescent="0.25">
      <c r="E38" s="6"/>
      <c r="H38" s="15"/>
      <c r="I38" s="12"/>
      <c r="J38" s="5"/>
      <c r="L38" s="23"/>
      <c r="M38" s="22"/>
      <c r="N38" s="23"/>
      <c r="O38" s="14"/>
      <c r="P38" s="22"/>
      <c r="Q38" s="14"/>
    </row>
    <row r="39" spans="1:17" ht="15.75" x14ac:dyDescent="0.25">
      <c r="A39" s="3" t="s">
        <v>38</v>
      </c>
      <c r="E39" s="6"/>
      <c r="H39" s="15"/>
      <c r="I39" s="12"/>
      <c r="J39" s="5"/>
      <c r="L39" s="23"/>
      <c r="M39" s="22"/>
      <c r="N39" s="23"/>
      <c r="O39" s="14"/>
      <c r="P39" s="22"/>
      <c r="Q39" s="14"/>
    </row>
    <row r="40" spans="1:17" ht="15.75" x14ac:dyDescent="0.25">
      <c r="A40" s="5" t="s">
        <v>13</v>
      </c>
      <c r="B40" s="57" t="s">
        <v>39</v>
      </c>
      <c r="C40" s="6">
        <v>48726</v>
      </c>
      <c r="D40" s="6">
        <f>C40</f>
        <v>48726</v>
      </c>
      <c r="E40" s="6">
        <f>D40</f>
        <v>48726</v>
      </c>
      <c r="F40" s="6">
        <f>E40</f>
        <v>48726</v>
      </c>
      <c r="G40" s="6">
        <f>F40-E40</f>
        <v>0</v>
      </c>
      <c r="H40" s="15">
        <f>G40/E40</f>
        <v>0</v>
      </c>
      <c r="I40" s="12">
        <f>F40</f>
        <v>48726</v>
      </c>
      <c r="J40" s="12">
        <f>I40</f>
        <v>48726</v>
      </c>
      <c r="K40" s="24">
        <v>36200</v>
      </c>
      <c r="L40" s="23">
        <v>36200</v>
      </c>
      <c r="M40" s="24">
        <f>L40</f>
        <v>36200</v>
      </c>
      <c r="N40" s="23">
        <v>6000</v>
      </c>
      <c r="O40" s="23">
        <v>6000</v>
      </c>
      <c r="P40" s="24">
        <f>O40</f>
        <v>6000</v>
      </c>
      <c r="Q40" s="44"/>
    </row>
    <row r="41" spans="1:17" ht="15.75" x14ac:dyDescent="0.25">
      <c r="A41" s="5" t="s">
        <v>15</v>
      </c>
      <c r="B41" s="57" t="s">
        <v>40</v>
      </c>
      <c r="D41" s="6">
        <f>C41</f>
        <v>0</v>
      </c>
      <c r="E41" s="6">
        <f>D41</f>
        <v>0</v>
      </c>
      <c r="G41" s="6">
        <f>F41-E41</f>
        <v>0</v>
      </c>
      <c r="H41" s="15"/>
      <c r="I41" s="12"/>
      <c r="J41" s="5"/>
      <c r="K41" s="23">
        <f>J41</f>
        <v>0</v>
      </c>
      <c r="L41" s="23">
        <v>0</v>
      </c>
      <c r="M41" s="24">
        <f t="shared" ref="M41:M43" si="17">L41</f>
        <v>0</v>
      </c>
      <c r="N41" s="23"/>
      <c r="O41" s="23"/>
      <c r="P41" s="22"/>
      <c r="Q41" s="44"/>
    </row>
    <row r="42" spans="1:17" ht="15.75" x14ac:dyDescent="0.25">
      <c r="A42" s="5" t="s">
        <v>17</v>
      </c>
      <c r="B42" s="57" t="s">
        <v>41</v>
      </c>
      <c r="C42" s="6">
        <v>3000</v>
      </c>
      <c r="D42" s="6">
        <f>C42</f>
        <v>3000</v>
      </c>
      <c r="E42" s="6">
        <f>D42</f>
        <v>3000</v>
      </c>
      <c r="F42" s="6">
        <v>1500</v>
      </c>
      <c r="G42" s="6">
        <f>F42-E42</f>
        <v>-1500</v>
      </c>
      <c r="H42" s="15">
        <f>G42/E42</f>
        <v>-0.5</v>
      </c>
      <c r="I42" s="12">
        <f>F42</f>
        <v>1500</v>
      </c>
      <c r="J42" s="12">
        <f>I42</f>
        <v>1500</v>
      </c>
      <c r="K42" s="24">
        <f>J42</f>
        <v>1500</v>
      </c>
      <c r="L42" s="23">
        <v>1500</v>
      </c>
      <c r="M42" s="24">
        <f t="shared" si="17"/>
        <v>1500</v>
      </c>
      <c r="N42" s="23">
        <f>27500+5500</f>
        <v>33000</v>
      </c>
      <c r="O42" s="23">
        <v>29900</v>
      </c>
      <c r="P42" s="24">
        <f>O42</f>
        <v>29900</v>
      </c>
      <c r="Q42" s="14"/>
    </row>
    <row r="43" spans="1:17" ht="15.75" x14ac:dyDescent="0.25">
      <c r="A43" s="5" t="s">
        <v>10</v>
      </c>
      <c r="C43" s="7">
        <f t="shared" ref="C43:J43" si="18">SUM(C40:C42)</f>
        <v>51726</v>
      </c>
      <c r="D43" s="7">
        <f t="shared" si="18"/>
        <v>51726</v>
      </c>
      <c r="E43" s="7">
        <f t="shared" si="18"/>
        <v>51726</v>
      </c>
      <c r="F43" s="7">
        <f t="shared" si="18"/>
        <v>50226</v>
      </c>
      <c r="G43" s="7">
        <f t="shared" si="18"/>
        <v>-1500</v>
      </c>
      <c r="H43" s="7">
        <f t="shared" si="18"/>
        <v>-0.5</v>
      </c>
      <c r="I43" s="7">
        <f t="shared" si="18"/>
        <v>50226</v>
      </c>
      <c r="J43" s="7">
        <f t="shared" si="18"/>
        <v>50226</v>
      </c>
      <c r="K43" s="18">
        <f>SUM(K40:K42)</f>
        <v>37700</v>
      </c>
      <c r="L43" s="18">
        <f>SUM(L40:L42)</f>
        <v>37700</v>
      </c>
      <c r="M43" s="30">
        <f t="shared" si="17"/>
        <v>37700</v>
      </c>
      <c r="N43" s="30">
        <f>SUM(N40:N42)</f>
        <v>39000</v>
      </c>
      <c r="O43" s="30">
        <f>SUM(O40:O42)</f>
        <v>35900</v>
      </c>
      <c r="P43" s="30">
        <f>SUM(P40:P42)</f>
        <v>35900</v>
      </c>
      <c r="Q43" s="14"/>
    </row>
    <row r="44" spans="1:17" ht="15.75" x14ac:dyDescent="0.25">
      <c r="C44" s="7"/>
      <c r="D44" s="7"/>
      <c r="E44" s="7"/>
      <c r="F44" s="7"/>
      <c r="G44" s="6">
        <f>F44-E44</f>
        <v>0</v>
      </c>
      <c r="H44" s="15"/>
      <c r="I44" s="12"/>
      <c r="J44" s="5"/>
      <c r="L44" s="23"/>
      <c r="M44" s="22"/>
      <c r="N44" s="23"/>
      <c r="O44" s="14"/>
      <c r="P44" s="22"/>
      <c r="Q44" s="14"/>
    </row>
    <row r="45" spans="1:17" ht="15.75" x14ac:dyDescent="0.25">
      <c r="A45" s="3" t="s">
        <v>42</v>
      </c>
      <c r="C45" s="7"/>
      <c r="D45" s="7"/>
      <c r="E45" s="7"/>
      <c r="F45" s="7"/>
      <c r="G45" s="6">
        <f>F45-E45</f>
        <v>0</v>
      </c>
      <c r="H45" s="15"/>
      <c r="I45" s="12"/>
      <c r="J45" s="5"/>
      <c r="L45" s="23"/>
      <c r="M45" s="22"/>
      <c r="N45" s="23"/>
      <c r="O45" s="14"/>
      <c r="P45" s="22"/>
      <c r="Q45" s="14"/>
    </row>
    <row r="46" spans="1:17" ht="15.75" x14ac:dyDescent="0.25">
      <c r="A46" s="5" t="s">
        <v>17</v>
      </c>
      <c r="B46" s="57" t="s">
        <v>43</v>
      </c>
      <c r="C46" s="7"/>
      <c r="D46" s="7"/>
      <c r="E46" s="6">
        <v>1000</v>
      </c>
      <c r="F46" s="7">
        <v>0</v>
      </c>
      <c r="G46" s="7">
        <v>0</v>
      </c>
      <c r="H46" s="7">
        <v>0</v>
      </c>
      <c r="I46" s="7">
        <v>0</v>
      </c>
      <c r="J46" s="4">
        <v>0</v>
      </c>
      <c r="K46" s="23">
        <v>500</v>
      </c>
      <c r="L46" s="23">
        <v>500</v>
      </c>
      <c r="M46" s="23">
        <f>L46</f>
        <v>500</v>
      </c>
      <c r="N46" s="23">
        <v>500</v>
      </c>
      <c r="O46" s="23">
        <v>500</v>
      </c>
      <c r="P46" s="23">
        <v>500</v>
      </c>
      <c r="Q46" s="14"/>
    </row>
    <row r="47" spans="1:17" ht="15.75" x14ac:dyDescent="0.25">
      <c r="A47" s="5" t="s">
        <v>10</v>
      </c>
      <c r="C47" s="7"/>
      <c r="D47" s="7"/>
      <c r="E47" s="7">
        <f t="shared" ref="E47:J47" si="19">SUM(E46)</f>
        <v>1000</v>
      </c>
      <c r="F47" s="7">
        <f t="shared" si="19"/>
        <v>0</v>
      </c>
      <c r="G47" s="7">
        <f t="shared" si="19"/>
        <v>0</v>
      </c>
      <c r="H47" s="7">
        <f t="shared" si="19"/>
        <v>0</v>
      </c>
      <c r="I47" s="7">
        <f t="shared" si="19"/>
        <v>0</v>
      </c>
      <c r="J47" s="7">
        <f t="shared" si="19"/>
        <v>0</v>
      </c>
      <c r="K47" s="25">
        <f>SUM(K46)</f>
        <v>500</v>
      </c>
      <c r="L47" s="25">
        <f>SUM(L46)</f>
        <v>500</v>
      </c>
      <c r="M47" s="30">
        <f>L47</f>
        <v>500</v>
      </c>
      <c r="N47" s="30">
        <f>SUM(N46)</f>
        <v>500</v>
      </c>
      <c r="O47" s="30">
        <f>SUM(O46)</f>
        <v>500</v>
      </c>
      <c r="P47" s="30">
        <f>SUM(P46)</f>
        <v>500</v>
      </c>
      <c r="Q47" s="14"/>
    </row>
    <row r="48" spans="1:17" ht="15.75" x14ac:dyDescent="0.25">
      <c r="E48" s="6"/>
      <c r="G48" s="6">
        <f>F48-E48</f>
        <v>0</v>
      </c>
      <c r="H48" s="15"/>
      <c r="I48" s="12"/>
      <c r="J48" s="5"/>
      <c r="L48" s="23"/>
      <c r="M48" s="22"/>
      <c r="N48" s="23"/>
      <c r="O48" s="14"/>
      <c r="P48" s="22"/>
      <c r="Q48" s="14"/>
    </row>
    <row r="49" spans="1:20" ht="15.75" x14ac:dyDescent="0.25">
      <c r="A49" s="3" t="s">
        <v>44</v>
      </c>
      <c r="E49" s="6"/>
      <c r="G49" s="6">
        <f>F49-E49</f>
        <v>0</v>
      </c>
      <c r="H49" s="15"/>
      <c r="I49" s="12"/>
      <c r="J49" s="5"/>
      <c r="L49" s="23"/>
      <c r="M49" s="22"/>
      <c r="N49" s="23"/>
      <c r="O49" s="14"/>
      <c r="P49" s="22"/>
    </row>
    <row r="50" spans="1:20" ht="15.75" x14ac:dyDescent="0.25">
      <c r="A50" s="5" t="s">
        <v>13</v>
      </c>
      <c r="B50" s="57" t="s">
        <v>45</v>
      </c>
      <c r="C50" s="6" t="e">
        <f>#REF!*1.015</f>
        <v>#REF!</v>
      </c>
      <c r="D50" s="6">
        <v>24309</v>
      </c>
      <c r="E50" s="6">
        <f>22860+2000</f>
        <v>24860</v>
      </c>
      <c r="F50" s="6">
        <v>19000</v>
      </c>
      <c r="G50" s="6">
        <f>F50-E50</f>
        <v>-5860</v>
      </c>
      <c r="H50" s="15">
        <f>G50/E50</f>
        <v>-0.23572003218020918</v>
      </c>
      <c r="I50" s="12">
        <f>22000+2000</f>
        <v>24000</v>
      </c>
      <c r="J50" s="12">
        <f>I50</f>
        <v>24000</v>
      </c>
      <c r="K50" s="12">
        <v>25640</v>
      </c>
      <c r="L50" s="23">
        <v>29200</v>
      </c>
      <c r="M50" s="12">
        <f>L50</f>
        <v>29200</v>
      </c>
      <c r="N50" s="23">
        <f>27472.5+2240</f>
        <v>29712.5</v>
      </c>
      <c r="O50" s="23">
        <f>30000+2632</f>
        <v>32632</v>
      </c>
      <c r="P50" s="23">
        <f>30000+2632</f>
        <v>32632</v>
      </c>
      <c r="Q50" s="40"/>
      <c r="S50" s="36"/>
    </row>
    <row r="51" spans="1:20" ht="15.75" x14ac:dyDescent="0.25">
      <c r="A51" s="5" t="s">
        <v>15</v>
      </c>
      <c r="B51" s="57" t="s">
        <v>46</v>
      </c>
      <c r="E51" s="6">
        <f>D51</f>
        <v>0</v>
      </c>
      <c r="F51" s="6"/>
      <c r="G51" s="6">
        <f>F51-E51</f>
        <v>0</v>
      </c>
      <c r="H51" s="15"/>
      <c r="I51" s="12"/>
      <c r="J51" s="5"/>
      <c r="K51" s="23">
        <f>J51</f>
        <v>0</v>
      </c>
      <c r="L51" s="23">
        <v>0</v>
      </c>
      <c r="M51" s="12">
        <f t="shared" ref="M51:M53" si="20">L51</f>
        <v>0</v>
      </c>
      <c r="N51" s="23">
        <v>0</v>
      </c>
      <c r="O51" s="23">
        <v>0</v>
      </c>
      <c r="P51" s="23">
        <v>0</v>
      </c>
      <c r="Q51" s="40"/>
      <c r="S51" s="36"/>
      <c r="T51" s="36"/>
    </row>
    <row r="52" spans="1:20" ht="15.75" x14ac:dyDescent="0.25">
      <c r="A52" s="5" t="s">
        <v>17</v>
      </c>
      <c r="B52" s="57" t="s">
        <v>47</v>
      </c>
      <c r="C52" s="6">
        <v>4500</v>
      </c>
      <c r="D52" s="6">
        <f>C52</f>
        <v>4500</v>
      </c>
      <c r="E52" s="6">
        <f>D52</f>
        <v>4500</v>
      </c>
      <c r="F52" s="6">
        <v>4000</v>
      </c>
      <c r="G52" s="6">
        <f>F52-E52</f>
        <v>-500</v>
      </c>
      <c r="H52" s="15">
        <f>G52/E52</f>
        <v>-0.1111111111111111</v>
      </c>
      <c r="I52" s="12">
        <f>F52</f>
        <v>4000</v>
      </c>
      <c r="J52" s="12">
        <f>I52</f>
        <v>4000</v>
      </c>
      <c r="K52" s="24">
        <f>J52</f>
        <v>4000</v>
      </c>
      <c r="L52" s="23">
        <v>4000</v>
      </c>
      <c r="M52" s="12">
        <f t="shared" si="20"/>
        <v>4000</v>
      </c>
      <c r="N52" s="23">
        <v>4000</v>
      </c>
      <c r="O52" s="23">
        <v>4000</v>
      </c>
      <c r="P52" s="23">
        <v>4000</v>
      </c>
    </row>
    <row r="53" spans="1:20" ht="15.75" x14ac:dyDescent="0.25">
      <c r="A53" s="5" t="s">
        <v>10</v>
      </c>
      <c r="C53" s="7" t="e">
        <f t="shared" ref="C53:J53" si="21">SUM(C50:C52)</f>
        <v>#REF!</v>
      </c>
      <c r="D53" s="7">
        <f t="shared" si="21"/>
        <v>28809</v>
      </c>
      <c r="E53" s="7">
        <f t="shared" si="21"/>
        <v>29360</v>
      </c>
      <c r="F53" s="7">
        <f t="shared" si="21"/>
        <v>23000</v>
      </c>
      <c r="G53" s="7">
        <f t="shared" si="21"/>
        <v>-6360</v>
      </c>
      <c r="H53" s="7">
        <f t="shared" si="21"/>
        <v>-0.34683114329132025</v>
      </c>
      <c r="I53" s="7">
        <f t="shared" si="21"/>
        <v>28000</v>
      </c>
      <c r="J53" s="7">
        <f t="shared" si="21"/>
        <v>28000</v>
      </c>
      <c r="K53" s="25">
        <f>SUM(K50:K52)</f>
        <v>29640</v>
      </c>
      <c r="L53" s="25">
        <f>SUM(L50:L52)</f>
        <v>33200</v>
      </c>
      <c r="M53" s="30">
        <f t="shared" si="20"/>
        <v>33200</v>
      </c>
      <c r="N53" s="30">
        <f>SUM(N50:N52)</f>
        <v>33712.5</v>
      </c>
      <c r="O53" s="30">
        <f>SUM(O50:O52)</f>
        <v>36632</v>
      </c>
      <c r="P53" s="30">
        <f>SUM(P50:P52)</f>
        <v>36632</v>
      </c>
    </row>
    <row r="54" spans="1:20" ht="15.75" x14ac:dyDescent="0.25">
      <c r="E54" s="6"/>
      <c r="G54" s="6">
        <f>F54-E54</f>
        <v>0</v>
      </c>
      <c r="H54" s="15"/>
      <c r="I54" s="12"/>
      <c r="J54" s="5"/>
      <c r="L54" s="23"/>
      <c r="M54" s="22"/>
      <c r="N54" s="23"/>
      <c r="O54" s="14"/>
      <c r="P54" s="22"/>
    </row>
    <row r="55" spans="1:20" ht="15.75" x14ac:dyDescent="0.25">
      <c r="A55" s="3" t="s">
        <v>48</v>
      </c>
      <c r="E55" s="6"/>
      <c r="G55" s="6">
        <f>F55-E55</f>
        <v>0</v>
      </c>
      <c r="H55" s="15"/>
      <c r="I55" s="12"/>
      <c r="J55" s="5"/>
      <c r="L55" s="23"/>
      <c r="M55" s="22"/>
      <c r="N55" s="23"/>
      <c r="O55" s="14"/>
      <c r="P55" s="22"/>
    </row>
    <row r="56" spans="1:20" ht="15.75" x14ac:dyDescent="0.25">
      <c r="A56" s="5" t="s">
        <v>13</v>
      </c>
      <c r="B56" s="57" t="s">
        <v>49</v>
      </c>
      <c r="E56" s="6"/>
      <c r="G56" s="6">
        <f>F56-E56</f>
        <v>0</v>
      </c>
      <c r="H56" s="15"/>
      <c r="I56" s="12"/>
      <c r="J56" s="5"/>
      <c r="K56" s="23">
        <v>0</v>
      </c>
      <c r="L56" s="23">
        <v>0</v>
      </c>
      <c r="M56" s="23">
        <v>0</v>
      </c>
      <c r="N56" s="23"/>
      <c r="O56" s="14"/>
      <c r="P56" s="22"/>
    </row>
    <row r="57" spans="1:20" ht="15.75" x14ac:dyDescent="0.25">
      <c r="A57" s="5" t="s">
        <v>15</v>
      </c>
      <c r="B57" s="57" t="s">
        <v>50</v>
      </c>
      <c r="E57" s="6"/>
      <c r="G57" s="6">
        <f>F57-E57</f>
        <v>0</v>
      </c>
      <c r="H57" s="15"/>
      <c r="I57" s="12"/>
      <c r="J57" s="5"/>
      <c r="K57" s="23">
        <v>0</v>
      </c>
      <c r="L57" s="23">
        <v>0</v>
      </c>
      <c r="M57" s="23">
        <v>0</v>
      </c>
      <c r="N57" s="23"/>
      <c r="O57" s="14"/>
      <c r="P57" s="22"/>
    </row>
    <row r="58" spans="1:20" ht="15.75" x14ac:dyDescent="0.25">
      <c r="A58" s="5" t="s">
        <v>17</v>
      </c>
      <c r="B58" s="57" t="s">
        <v>51</v>
      </c>
      <c r="C58" s="6">
        <v>40000</v>
      </c>
      <c r="D58" s="6">
        <f>C58</f>
        <v>40000</v>
      </c>
      <c r="E58" s="6">
        <f>D58</f>
        <v>40000</v>
      </c>
      <c r="F58" s="6" t="e">
        <f>#REF!</f>
        <v>#REF!</v>
      </c>
      <c r="G58" s="6" t="e">
        <f>F58-E58</f>
        <v>#REF!</v>
      </c>
      <c r="H58" s="15" t="e">
        <f>G58/E58</f>
        <v>#REF!</v>
      </c>
      <c r="I58" s="12" t="e">
        <f>F58</f>
        <v>#REF!</v>
      </c>
      <c r="J58" s="12">
        <v>40000</v>
      </c>
      <c r="K58" s="24">
        <v>30000</v>
      </c>
      <c r="L58" s="23">
        <v>30000</v>
      </c>
      <c r="M58" s="24">
        <f>L58</f>
        <v>30000</v>
      </c>
      <c r="N58" s="23">
        <v>25000</v>
      </c>
      <c r="O58" s="23">
        <v>25000</v>
      </c>
      <c r="P58" s="23">
        <v>25000</v>
      </c>
    </row>
    <row r="59" spans="1:20" ht="15.75" x14ac:dyDescent="0.25">
      <c r="A59" s="5" t="s">
        <v>10</v>
      </c>
      <c r="C59" s="7">
        <f t="shared" ref="C59:J59" si="22">SUM(C56:C58)</f>
        <v>40000</v>
      </c>
      <c r="D59" s="7">
        <f t="shared" si="22"/>
        <v>40000</v>
      </c>
      <c r="E59" s="7">
        <f t="shared" si="22"/>
        <v>40000</v>
      </c>
      <c r="F59" s="7" t="e">
        <f t="shared" si="22"/>
        <v>#REF!</v>
      </c>
      <c r="G59" s="7" t="e">
        <f t="shared" si="22"/>
        <v>#REF!</v>
      </c>
      <c r="H59" s="7" t="e">
        <f t="shared" si="22"/>
        <v>#REF!</v>
      </c>
      <c r="I59" s="7" t="e">
        <f t="shared" si="22"/>
        <v>#REF!</v>
      </c>
      <c r="J59" s="7">
        <f t="shared" si="22"/>
        <v>40000</v>
      </c>
      <c r="K59" s="25">
        <f>SUM(K58)</f>
        <v>30000</v>
      </c>
      <c r="L59" s="25">
        <f>SUM(L58)</f>
        <v>30000</v>
      </c>
      <c r="M59" s="30">
        <f t="shared" ref="M59:M94" si="23">L59</f>
        <v>30000</v>
      </c>
      <c r="N59" s="30">
        <f t="shared" ref="N59" si="24">SUM(N58)</f>
        <v>25000</v>
      </c>
      <c r="O59" s="30">
        <f t="shared" ref="O59:P59" si="25">SUM(O58)</f>
        <v>25000</v>
      </c>
      <c r="P59" s="30">
        <f t="shared" si="25"/>
        <v>25000</v>
      </c>
    </row>
    <row r="60" spans="1:20" ht="15.75" x14ac:dyDescent="0.25">
      <c r="E60" s="6"/>
      <c r="G60" s="6">
        <f>F60-E60</f>
        <v>0</v>
      </c>
      <c r="H60" s="15"/>
      <c r="I60" s="12"/>
      <c r="J60" s="5"/>
      <c r="L60" s="23"/>
      <c r="M60" s="24"/>
      <c r="N60" s="23"/>
      <c r="O60" s="14"/>
      <c r="P60" s="22"/>
    </row>
    <row r="61" spans="1:20" ht="15.75" x14ac:dyDescent="0.25">
      <c r="A61" s="3" t="s">
        <v>52</v>
      </c>
      <c r="E61" s="6"/>
      <c r="G61" s="6">
        <f>F61-E61</f>
        <v>0</v>
      </c>
      <c r="H61" s="15"/>
      <c r="I61" s="12"/>
      <c r="J61" s="5"/>
      <c r="L61" s="23"/>
      <c r="M61" s="24"/>
      <c r="N61" s="23"/>
      <c r="O61" s="14"/>
      <c r="P61" s="22"/>
    </row>
    <row r="62" spans="1:20" ht="15.75" x14ac:dyDescent="0.25">
      <c r="A62" s="5" t="s">
        <v>17</v>
      </c>
      <c r="B62" s="57" t="s">
        <v>53</v>
      </c>
      <c r="C62" s="6">
        <v>10000</v>
      </c>
      <c r="D62" s="6">
        <f>C62</f>
        <v>10000</v>
      </c>
      <c r="E62" s="6">
        <f>D62</f>
        <v>10000</v>
      </c>
      <c r="F62" s="6" t="e">
        <f>#REF!</f>
        <v>#REF!</v>
      </c>
      <c r="G62" s="6" t="e">
        <f>F62-E62</f>
        <v>#REF!</v>
      </c>
      <c r="H62" s="15" t="e">
        <f>G62/E62</f>
        <v>#REF!</v>
      </c>
      <c r="I62" s="12" t="e">
        <f>F62</f>
        <v>#REF!</v>
      </c>
      <c r="J62" s="12">
        <v>10000</v>
      </c>
      <c r="K62" s="24">
        <v>7500</v>
      </c>
      <c r="L62" s="23">
        <v>7500</v>
      </c>
      <c r="M62" s="24">
        <f t="shared" si="23"/>
        <v>7500</v>
      </c>
      <c r="N62" s="23">
        <v>7500</v>
      </c>
      <c r="O62" s="23">
        <v>4000</v>
      </c>
      <c r="P62" s="23">
        <v>4000</v>
      </c>
    </row>
    <row r="63" spans="1:20" ht="15.75" x14ac:dyDescent="0.25">
      <c r="A63" s="5" t="s">
        <v>10</v>
      </c>
      <c r="C63" s="7">
        <f t="shared" ref="C63:J63" si="26">SUM(C62)</f>
        <v>10000</v>
      </c>
      <c r="D63" s="7">
        <f t="shared" si="26"/>
        <v>10000</v>
      </c>
      <c r="E63" s="7">
        <f t="shared" si="26"/>
        <v>10000</v>
      </c>
      <c r="F63" s="7" t="e">
        <f t="shared" si="26"/>
        <v>#REF!</v>
      </c>
      <c r="G63" s="7" t="e">
        <f t="shared" si="26"/>
        <v>#REF!</v>
      </c>
      <c r="H63" s="7" t="e">
        <f t="shared" si="26"/>
        <v>#REF!</v>
      </c>
      <c r="I63" s="7" t="e">
        <f t="shared" si="26"/>
        <v>#REF!</v>
      </c>
      <c r="J63" s="7">
        <f t="shared" si="26"/>
        <v>10000</v>
      </c>
      <c r="K63" s="25">
        <f>SUM(K62)</f>
        <v>7500</v>
      </c>
      <c r="L63" s="25">
        <f>SUM(L62)</f>
        <v>7500</v>
      </c>
      <c r="M63" s="30">
        <f t="shared" si="23"/>
        <v>7500</v>
      </c>
      <c r="N63" s="30">
        <f>SUM(N62)</f>
        <v>7500</v>
      </c>
      <c r="O63" s="30">
        <f>SUM(O62)</f>
        <v>4000</v>
      </c>
      <c r="P63" s="30">
        <f>SUM(P62)</f>
        <v>4000</v>
      </c>
    </row>
    <row r="64" spans="1:20" ht="15.75" x14ac:dyDescent="0.25">
      <c r="E64" s="6"/>
      <c r="G64" s="6">
        <f>F64-E64</f>
        <v>0</v>
      </c>
      <c r="H64" s="15"/>
      <c r="I64" s="12"/>
      <c r="J64" s="5"/>
      <c r="L64" s="23"/>
      <c r="M64" s="24"/>
      <c r="N64" s="23"/>
      <c r="O64" s="14"/>
      <c r="P64" s="22"/>
    </row>
    <row r="65" spans="1:16" ht="15.75" x14ac:dyDescent="0.25">
      <c r="A65" s="3" t="s">
        <v>54</v>
      </c>
      <c r="E65" s="6"/>
      <c r="G65" s="6">
        <f>F65-E65</f>
        <v>0</v>
      </c>
      <c r="H65" s="15"/>
      <c r="I65" s="12"/>
      <c r="J65" s="5"/>
      <c r="L65" s="23"/>
      <c r="M65" s="24"/>
      <c r="N65" s="23"/>
      <c r="O65" s="14"/>
      <c r="P65" s="22"/>
    </row>
    <row r="66" spans="1:16" ht="15.75" x14ac:dyDescent="0.25">
      <c r="A66" s="5" t="s">
        <v>13</v>
      </c>
      <c r="B66" s="57" t="s">
        <v>55</v>
      </c>
      <c r="E66" s="6">
        <v>0</v>
      </c>
      <c r="G66" s="6">
        <f>F66-E66</f>
        <v>0</v>
      </c>
      <c r="H66" s="15"/>
      <c r="I66" s="12"/>
      <c r="J66" s="6">
        <v>0</v>
      </c>
      <c r="K66" s="23">
        <v>0</v>
      </c>
      <c r="L66" s="23">
        <v>0</v>
      </c>
      <c r="M66" s="24">
        <v>0</v>
      </c>
      <c r="N66" s="23">
        <v>0</v>
      </c>
      <c r="O66" s="23">
        <v>0</v>
      </c>
      <c r="P66" s="23">
        <v>0</v>
      </c>
    </row>
    <row r="67" spans="1:16" ht="15.75" x14ac:dyDescent="0.25">
      <c r="A67" s="5" t="s">
        <v>15</v>
      </c>
      <c r="B67" s="57" t="s">
        <v>57</v>
      </c>
      <c r="E67" s="6">
        <v>0</v>
      </c>
      <c r="G67" s="6">
        <f>F67-E67</f>
        <v>0</v>
      </c>
      <c r="H67" s="15"/>
      <c r="I67" s="12"/>
      <c r="J67" s="6">
        <v>0</v>
      </c>
      <c r="K67" s="23">
        <v>0</v>
      </c>
      <c r="L67" s="23">
        <v>0</v>
      </c>
      <c r="M67" s="24">
        <v>0</v>
      </c>
      <c r="N67" s="23">
        <v>0</v>
      </c>
      <c r="O67" s="23">
        <v>0</v>
      </c>
      <c r="P67" s="23">
        <v>0</v>
      </c>
    </row>
    <row r="68" spans="1:16" ht="15.75" x14ac:dyDescent="0.25">
      <c r="A68" s="5" t="s">
        <v>17</v>
      </c>
      <c r="B68" s="57" t="s">
        <v>58</v>
      </c>
      <c r="C68" s="6">
        <v>500</v>
      </c>
      <c r="D68" s="6">
        <f>C68</f>
        <v>500</v>
      </c>
      <c r="E68" s="6">
        <f>D68</f>
        <v>500</v>
      </c>
      <c r="F68" s="6" t="e">
        <f>#REF!</f>
        <v>#REF!</v>
      </c>
      <c r="G68" s="6" t="e">
        <f>F68-E68</f>
        <v>#REF!</v>
      </c>
      <c r="H68" s="15" t="e">
        <f>G68/E68</f>
        <v>#REF!</v>
      </c>
      <c r="I68" s="12" t="e">
        <f>F68</f>
        <v>#REF!</v>
      </c>
      <c r="J68" s="12">
        <v>500</v>
      </c>
      <c r="K68" s="24">
        <f>J68</f>
        <v>500</v>
      </c>
      <c r="L68" s="23">
        <v>500</v>
      </c>
      <c r="M68" s="24">
        <f t="shared" si="23"/>
        <v>500</v>
      </c>
      <c r="N68" s="23">
        <v>500</v>
      </c>
      <c r="O68" s="23">
        <v>250</v>
      </c>
      <c r="P68" s="23">
        <v>250</v>
      </c>
    </row>
    <row r="69" spans="1:16" ht="15.75" x14ac:dyDescent="0.25">
      <c r="A69" s="5" t="s">
        <v>10</v>
      </c>
      <c r="C69" s="7">
        <f t="shared" ref="C69:J69" si="27">SUM(C66:C68)</f>
        <v>500</v>
      </c>
      <c r="D69" s="7">
        <f t="shared" si="27"/>
        <v>500</v>
      </c>
      <c r="E69" s="7">
        <f t="shared" si="27"/>
        <v>500</v>
      </c>
      <c r="F69" s="7" t="e">
        <f t="shared" si="27"/>
        <v>#REF!</v>
      </c>
      <c r="G69" s="7" t="e">
        <f t="shared" si="27"/>
        <v>#REF!</v>
      </c>
      <c r="H69" s="7" t="e">
        <f t="shared" si="27"/>
        <v>#REF!</v>
      </c>
      <c r="I69" s="7" t="e">
        <f t="shared" si="27"/>
        <v>#REF!</v>
      </c>
      <c r="J69" s="7">
        <f t="shared" si="27"/>
        <v>500</v>
      </c>
      <c r="K69" s="25">
        <f>SUM(K68)</f>
        <v>500</v>
      </c>
      <c r="L69" s="25">
        <f>SUM(L68)</f>
        <v>500</v>
      </c>
      <c r="M69" s="30">
        <f t="shared" si="23"/>
        <v>500</v>
      </c>
      <c r="N69" s="30">
        <f>SUM(N68)</f>
        <v>500</v>
      </c>
      <c r="O69" s="30">
        <f>SUM(O68)</f>
        <v>250</v>
      </c>
      <c r="P69" s="30">
        <f>SUM(P68)</f>
        <v>250</v>
      </c>
    </row>
    <row r="70" spans="1:16" ht="15.75" x14ac:dyDescent="0.25">
      <c r="E70" s="6"/>
      <c r="G70" s="6">
        <f>F70-E70</f>
        <v>0</v>
      </c>
      <c r="H70" s="15"/>
      <c r="I70" s="12"/>
      <c r="J70" s="5"/>
      <c r="L70" s="23"/>
      <c r="M70" s="24"/>
      <c r="N70" s="23"/>
      <c r="O70" s="14"/>
      <c r="P70" s="22"/>
    </row>
    <row r="71" spans="1:16" ht="15.75" x14ac:dyDescent="0.25">
      <c r="A71" s="3" t="s">
        <v>59</v>
      </c>
      <c r="E71" s="6"/>
      <c r="G71" s="6">
        <f>F71-E71</f>
        <v>0</v>
      </c>
      <c r="H71" s="15"/>
      <c r="I71" s="12"/>
      <c r="J71" s="5"/>
      <c r="L71" s="23"/>
      <c r="M71" s="24"/>
      <c r="N71" s="23"/>
      <c r="O71" s="14"/>
      <c r="P71" s="22"/>
    </row>
    <row r="72" spans="1:16" ht="15.75" x14ac:dyDescent="0.25">
      <c r="A72" s="5" t="s">
        <v>13</v>
      </c>
      <c r="B72" s="57" t="s">
        <v>60</v>
      </c>
      <c r="D72" s="6">
        <v>2000</v>
      </c>
      <c r="E72" s="6">
        <f>D72</f>
        <v>2000</v>
      </c>
      <c r="F72" s="6" t="e">
        <f>#REF!</f>
        <v>#REF!</v>
      </c>
      <c r="G72" s="6" t="e">
        <f>F72-E72</f>
        <v>#REF!</v>
      </c>
      <c r="H72" s="15" t="e">
        <f>G72/E72</f>
        <v>#REF!</v>
      </c>
      <c r="I72" s="12" t="e">
        <f>F72</f>
        <v>#REF!</v>
      </c>
      <c r="J72" s="12">
        <v>2000</v>
      </c>
      <c r="K72" s="24">
        <f>J72</f>
        <v>2000</v>
      </c>
      <c r="L72" s="23">
        <v>2000</v>
      </c>
      <c r="M72" s="24">
        <f t="shared" si="23"/>
        <v>2000</v>
      </c>
      <c r="N72" s="24">
        <v>2000</v>
      </c>
      <c r="O72" s="24">
        <v>2000</v>
      </c>
      <c r="P72" s="24">
        <v>2000</v>
      </c>
    </row>
    <row r="73" spans="1:16" ht="15.75" x14ac:dyDescent="0.25">
      <c r="A73" s="5" t="s">
        <v>15</v>
      </c>
      <c r="B73" s="57" t="s">
        <v>61</v>
      </c>
      <c r="E73" s="6">
        <f>D73</f>
        <v>0</v>
      </c>
      <c r="F73" s="6">
        <v>500</v>
      </c>
      <c r="G73" s="6">
        <f>F73-E73</f>
        <v>500</v>
      </c>
      <c r="H73" s="15"/>
      <c r="I73" s="12">
        <f>F73</f>
        <v>500</v>
      </c>
      <c r="J73" s="12">
        <f>I73</f>
        <v>500</v>
      </c>
      <c r="K73" s="24">
        <f>J73</f>
        <v>500</v>
      </c>
      <c r="L73" s="23">
        <v>500</v>
      </c>
      <c r="M73" s="24">
        <f t="shared" si="23"/>
        <v>500</v>
      </c>
      <c r="N73" s="24">
        <v>500</v>
      </c>
      <c r="O73" s="24">
        <v>500</v>
      </c>
      <c r="P73" s="24">
        <v>500</v>
      </c>
    </row>
    <row r="74" spans="1:16" ht="15.75" x14ac:dyDescent="0.25">
      <c r="A74" s="5" t="s">
        <v>17</v>
      </c>
      <c r="B74" s="57" t="s">
        <v>62</v>
      </c>
      <c r="C74" s="6">
        <v>70000</v>
      </c>
      <c r="D74" s="6">
        <f>C74</f>
        <v>70000</v>
      </c>
      <c r="E74" s="6">
        <f>D74</f>
        <v>70000</v>
      </c>
      <c r="F74" s="6" t="e">
        <f>#REF!</f>
        <v>#REF!</v>
      </c>
      <c r="G74" s="6" t="e">
        <f>F74-E74</f>
        <v>#REF!</v>
      </c>
      <c r="H74" s="15" t="e">
        <f>G74/E74</f>
        <v>#REF!</v>
      </c>
      <c r="I74" s="12" t="e">
        <f>F74</f>
        <v>#REF!</v>
      </c>
      <c r="J74" s="12">
        <v>70000</v>
      </c>
      <c r="K74" s="24">
        <f>J74</f>
        <v>70000</v>
      </c>
      <c r="L74" s="23">
        <v>70000</v>
      </c>
      <c r="M74" s="24">
        <f t="shared" si="23"/>
        <v>70000</v>
      </c>
      <c r="N74" s="24">
        <v>75000</v>
      </c>
      <c r="O74" s="24">
        <v>55000</v>
      </c>
      <c r="P74" s="24">
        <v>55000</v>
      </c>
    </row>
    <row r="75" spans="1:16" ht="15.75" x14ac:dyDescent="0.25">
      <c r="A75" s="5" t="s">
        <v>10</v>
      </c>
      <c r="C75" s="7">
        <f t="shared" ref="C75:J75" si="28">SUM(C72:C74)</f>
        <v>70000</v>
      </c>
      <c r="D75" s="7">
        <f t="shared" si="28"/>
        <v>72000</v>
      </c>
      <c r="E75" s="7">
        <f t="shared" si="28"/>
        <v>72000</v>
      </c>
      <c r="F75" s="7" t="e">
        <f t="shared" si="28"/>
        <v>#REF!</v>
      </c>
      <c r="G75" s="7" t="e">
        <f t="shared" si="28"/>
        <v>#REF!</v>
      </c>
      <c r="H75" s="7" t="e">
        <f t="shared" si="28"/>
        <v>#REF!</v>
      </c>
      <c r="I75" s="7" t="e">
        <f t="shared" si="28"/>
        <v>#REF!</v>
      </c>
      <c r="J75" s="7">
        <f t="shared" si="28"/>
        <v>72500</v>
      </c>
      <c r="K75" s="7">
        <f>SUM(K72:K74)</f>
        <v>72500</v>
      </c>
      <c r="L75" s="7">
        <f>SUM(L72:L74)</f>
        <v>72500</v>
      </c>
      <c r="M75" s="30">
        <f t="shared" si="23"/>
        <v>72500</v>
      </c>
      <c r="N75" s="30">
        <f>SUM(N72:N74)</f>
        <v>77500</v>
      </c>
      <c r="O75" s="30">
        <f>SUM(O72:O74)</f>
        <v>57500</v>
      </c>
      <c r="P75" s="30">
        <f>SUM(P72:P74)</f>
        <v>57500</v>
      </c>
    </row>
    <row r="76" spans="1:16" ht="15.75" x14ac:dyDescent="0.25">
      <c r="E76" s="6"/>
      <c r="G76" s="6">
        <f t="shared" ref="G76:G81" si="29">F76-E76</f>
        <v>0</v>
      </c>
      <c r="H76" s="15"/>
      <c r="I76" s="12"/>
      <c r="J76" s="5"/>
      <c r="L76" s="23"/>
      <c r="M76" s="24"/>
      <c r="N76" s="23"/>
      <c r="O76" s="14"/>
      <c r="P76" s="22"/>
    </row>
    <row r="77" spans="1:16" ht="15.75" x14ac:dyDescent="0.25">
      <c r="E77" s="6"/>
      <c r="G77" s="6">
        <f t="shared" si="29"/>
        <v>0</v>
      </c>
      <c r="H77" s="15"/>
      <c r="I77" s="12"/>
      <c r="J77" s="5"/>
      <c r="L77" s="23"/>
      <c r="M77" s="24"/>
      <c r="N77" s="23"/>
      <c r="O77" s="14"/>
      <c r="P77" s="22"/>
    </row>
    <row r="78" spans="1:16" ht="15.75" x14ac:dyDescent="0.25">
      <c r="A78" s="3" t="s">
        <v>63</v>
      </c>
      <c r="E78" s="6"/>
      <c r="G78" s="6">
        <f t="shared" si="29"/>
        <v>0</v>
      </c>
      <c r="H78" s="15"/>
      <c r="I78" s="12"/>
      <c r="J78" s="5"/>
      <c r="L78" s="23"/>
      <c r="M78" s="24"/>
      <c r="N78" s="23"/>
      <c r="O78" s="14"/>
      <c r="P78" s="22"/>
    </row>
    <row r="79" spans="1:16" ht="15.75" x14ac:dyDescent="0.25">
      <c r="A79" s="5" t="s">
        <v>13</v>
      </c>
      <c r="B79" s="57" t="s">
        <v>64</v>
      </c>
      <c r="E79" s="6"/>
      <c r="G79" s="6">
        <f t="shared" si="29"/>
        <v>0</v>
      </c>
      <c r="H79" s="15"/>
      <c r="I79" s="12"/>
      <c r="J79" s="6">
        <v>0</v>
      </c>
      <c r="K79" s="6">
        <v>0</v>
      </c>
      <c r="L79" s="6">
        <v>0</v>
      </c>
      <c r="M79" s="6">
        <v>0</v>
      </c>
      <c r="N79" s="23">
        <v>0</v>
      </c>
      <c r="O79" s="23">
        <v>0</v>
      </c>
      <c r="P79" s="23">
        <v>0</v>
      </c>
    </row>
    <row r="80" spans="1:16" ht="15.75" x14ac:dyDescent="0.25">
      <c r="A80" s="5" t="s">
        <v>15</v>
      </c>
      <c r="B80" s="57" t="s">
        <v>65</v>
      </c>
      <c r="E80" s="6"/>
      <c r="G80" s="6">
        <f t="shared" si="29"/>
        <v>0</v>
      </c>
      <c r="H80" s="15"/>
      <c r="I80" s="12"/>
      <c r="J80" s="6">
        <v>0</v>
      </c>
      <c r="K80" s="6">
        <v>0</v>
      </c>
      <c r="L80" s="6">
        <v>0</v>
      </c>
      <c r="M80" s="6">
        <v>0</v>
      </c>
      <c r="N80" s="23">
        <v>0</v>
      </c>
      <c r="O80" s="23">
        <v>0</v>
      </c>
      <c r="P80" s="23">
        <v>0</v>
      </c>
    </row>
    <row r="81" spans="1:16" ht="15.75" x14ac:dyDescent="0.25">
      <c r="A81" s="5" t="s">
        <v>17</v>
      </c>
      <c r="B81" s="57" t="s">
        <v>66</v>
      </c>
      <c r="C81" s="6">
        <v>2000</v>
      </c>
      <c r="D81" s="6">
        <f>C81</f>
        <v>2000</v>
      </c>
      <c r="E81" s="6">
        <f>D81</f>
        <v>2000</v>
      </c>
      <c r="F81" s="6">
        <v>2500</v>
      </c>
      <c r="G81" s="6">
        <f t="shared" si="29"/>
        <v>500</v>
      </c>
      <c r="H81" s="15">
        <f>G81/E81</f>
        <v>0.25</v>
      </c>
      <c r="I81" s="12">
        <f>F81</f>
        <v>2500</v>
      </c>
      <c r="J81" s="12">
        <f>I81</f>
        <v>2500</v>
      </c>
      <c r="K81" s="24">
        <f>J81</f>
        <v>2500</v>
      </c>
      <c r="L81" s="23">
        <v>2500</v>
      </c>
      <c r="M81" s="24">
        <f t="shared" si="23"/>
        <v>2500</v>
      </c>
      <c r="N81" s="23">
        <v>3000</v>
      </c>
      <c r="O81" s="23">
        <v>3000</v>
      </c>
      <c r="P81" s="23">
        <v>3000</v>
      </c>
    </row>
    <row r="82" spans="1:16" ht="15.75" x14ac:dyDescent="0.25">
      <c r="A82" s="5" t="s">
        <v>10</v>
      </c>
      <c r="C82" s="7">
        <f t="shared" ref="C82:J82" si="30">SUM(C79:C81)</f>
        <v>2000</v>
      </c>
      <c r="D82" s="7">
        <f t="shared" si="30"/>
        <v>2000</v>
      </c>
      <c r="E82" s="7">
        <f t="shared" si="30"/>
        <v>2000</v>
      </c>
      <c r="F82" s="7">
        <f t="shared" si="30"/>
        <v>2500</v>
      </c>
      <c r="G82" s="7">
        <f t="shared" si="30"/>
        <v>500</v>
      </c>
      <c r="H82" s="7">
        <f t="shared" si="30"/>
        <v>0.25</v>
      </c>
      <c r="I82" s="7">
        <f t="shared" si="30"/>
        <v>2500</v>
      </c>
      <c r="J82" s="7">
        <f t="shared" si="30"/>
        <v>2500</v>
      </c>
      <c r="K82" s="25">
        <f>SUM(K81)</f>
        <v>2500</v>
      </c>
      <c r="L82" s="25">
        <f>SUM(L81)</f>
        <v>2500</v>
      </c>
      <c r="M82" s="30">
        <f t="shared" si="23"/>
        <v>2500</v>
      </c>
      <c r="N82" s="30">
        <f>SUM(N81)</f>
        <v>3000</v>
      </c>
      <c r="O82" s="30">
        <f>SUM(O81)</f>
        <v>3000</v>
      </c>
      <c r="P82" s="30">
        <f>SUM(P81)</f>
        <v>3000</v>
      </c>
    </row>
    <row r="83" spans="1:16" ht="15.75" x14ac:dyDescent="0.25">
      <c r="E83" s="6"/>
      <c r="G83" s="6">
        <f>F83-E83</f>
        <v>0</v>
      </c>
      <c r="H83" s="15"/>
      <c r="I83" s="12"/>
      <c r="J83" s="5"/>
      <c r="L83" s="23"/>
      <c r="M83" s="24"/>
      <c r="N83" s="23"/>
      <c r="O83" s="14"/>
      <c r="P83" s="22"/>
    </row>
    <row r="84" spans="1:16" ht="15.75" x14ac:dyDescent="0.25">
      <c r="A84" s="3" t="s">
        <v>67</v>
      </c>
      <c r="B84" s="58"/>
      <c r="E84" s="6"/>
      <c r="G84" s="6">
        <f>F84-E84</f>
        <v>0</v>
      </c>
      <c r="H84" s="15"/>
      <c r="I84" s="12"/>
      <c r="J84" s="5"/>
      <c r="L84" s="23"/>
      <c r="M84" s="24"/>
      <c r="N84" s="23"/>
      <c r="O84" s="14"/>
      <c r="P84" s="22"/>
    </row>
    <row r="85" spans="1:16" ht="15.75" x14ac:dyDescent="0.25">
      <c r="A85" s="5" t="s">
        <v>13</v>
      </c>
      <c r="B85" s="57" t="s">
        <v>68</v>
      </c>
      <c r="E85" s="6"/>
      <c r="G85" s="6">
        <f>F85-E85</f>
        <v>0</v>
      </c>
      <c r="H85" s="15"/>
      <c r="I85" s="12"/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1:16" ht="15.75" x14ac:dyDescent="0.25">
      <c r="A86" s="5" t="s">
        <v>15</v>
      </c>
      <c r="B86" s="57" t="s">
        <v>69</v>
      </c>
      <c r="E86" s="6"/>
      <c r="G86" s="6">
        <f>F86-E86</f>
        <v>0</v>
      </c>
      <c r="H86" s="15"/>
      <c r="I86" s="12"/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ht="15.75" x14ac:dyDescent="0.25">
      <c r="A87" s="5" t="s">
        <v>17</v>
      </c>
      <c r="B87" s="57" t="s">
        <v>70</v>
      </c>
      <c r="C87" s="6">
        <v>3000</v>
      </c>
      <c r="D87" s="6">
        <f>C87</f>
        <v>3000</v>
      </c>
      <c r="E87" s="6">
        <f>D87</f>
        <v>3000</v>
      </c>
      <c r="F87" s="6">
        <v>3500</v>
      </c>
      <c r="G87" s="6">
        <f>F87-E87</f>
        <v>500</v>
      </c>
      <c r="H87" s="15">
        <f>G87/E87</f>
        <v>0.16666666666666666</v>
      </c>
      <c r="I87" s="12">
        <f>F87</f>
        <v>3500</v>
      </c>
      <c r="J87" s="12">
        <f>I87</f>
        <v>3500</v>
      </c>
      <c r="K87" s="24">
        <v>4000</v>
      </c>
      <c r="L87" s="23">
        <v>4000</v>
      </c>
      <c r="M87" s="24">
        <f t="shared" si="23"/>
        <v>4000</v>
      </c>
      <c r="N87" s="23">
        <v>3500</v>
      </c>
      <c r="O87" s="23">
        <v>3500</v>
      </c>
      <c r="P87" s="23">
        <v>3500</v>
      </c>
    </row>
    <row r="88" spans="1:16" ht="15.75" x14ac:dyDescent="0.25">
      <c r="A88" s="5" t="s">
        <v>10</v>
      </c>
      <c r="C88" s="7">
        <f t="shared" ref="C88:J88" si="31">SUM(C85:C87)</f>
        <v>3000</v>
      </c>
      <c r="D88" s="7">
        <f t="shared" si="31"/>
        <v>3000</v>
      </c>
      <c r="E88" s="7">
        <f t="shared" si="31"/>
        <v>3000</v>
      </c>
      <c r="F88" s="7">
        <f t="shared" si="31"/>
        <v>3500</v>
      </c>
      <c r="G88" s="7">
        <f t="shared" si="31"/>
        <v>500</v>
      </c>
      <c r="H88" s="7">
        <f t="shared" si="31"/>
        <v>0.16666666666666666</v>
      </c>
      <c r="I88" s="7">
        <f t="shared" si="31"/>
        <v>3500</v>
      </c>
      <c r="J88" s="7">
        <f t="shared" si="31"/>
        <v>3500</v>
      </c>
      <c r="K88" s="25">
        <f>SUM(K87)</f>
        <v>4000</v>
      </c>
      <c r="L88" s="25">
        <f>SUM(L87)</f>
        <v>4000</v>
      </c>
      <c r="M88" s="30">
        <f t="shared" si="23"/>
        <v>4000</v>
      </c>
      <c r="N88" s="30">
        <f>SUM(N87)</f>
        <v>3500</v>
      </c>
      <c r="O88" s="30">
        <f>SUM(O87)</f>
        <v>3500</v>
      </c>
      <c r="P88" s="30">
        <f>SUM(P87)</f>
        <v>3500</v>
      </c>
    </row>
    <row r="89" spans="1:16" ht="15.75" x14ac:dyDescent="0.25">
      <c r="E89" s="6"/>
      <c r="G89" s="6">
        <f>F89-E89</f>
        <v>0</v>
      </c>
      <c r="H89" s="15"/>
      <c r="I89" s="12"/>
      <c r="J89" s="5"/>
      <c r="L89" s="23"/>
      <c r="M89" s="24"/>
      <c r="N89" s="23"/>
      <c r="O89" s="14"/>
      <c r="P89" s="22"/>
    </row>
    <row r="90" spans="1:16" ht="15.75" x14ac:dyDescent="0.25">
      <c r="A90" s="3" t="s">
        <v>71</v>
      </c>
      <c r="E90" s="6"/>
      <c r="G90" s="6">
        <f>F90-E90</f>
        <v>0</v>
      </c>
      <c r="H90" s="15"/>
      <c r="I90" s="12"/>
      <c r="J90" s="5"/>
      <c r="L90" s="23"/>
      <c r="M90" s="24"/>
      <c r="N90" s="23"/>
      <c r="O90" s="14"/>
      <c r="P90" s="22"/>
    </row>
    <row r="91" spans="1:16" ht="15.75" x14ac:dyDescent="0.25">
      <c r="A91" s="5" t="s">
        <v>72</v>
      </c>
      <c r="B91" s="57" t="s">
        <v>317</v>
      </c>
      <c r="C91" s="6">
        <v>30000</v>
      </c>
      <c r="D91" s="6">
        <f t="shared" ref="D91:E93" si="32">C91</f>
        <v>30000</v>
      </c>
      <c r="E91" s="6">
        <f t="shared" si="32"/>
        <v>30000</v>
      </c>
      <c r="F91" s="6" t="e">
        <f>#REF!</f>
        <v>#REF!</v>
      </c>
      <c r="G91" s="6" t="e">
        <f>F91-E91</f>
        <v>#REF!</v>
      </c>
      <c r="H91" s="15" t="e">
        <f>G91/E91</f>
        <v>#REF!</v>
      </c>
      <c r="I91" s="12" t="e">
        <f>F91</f>
        <v>#REF!</v>
      </c>
      <c r="J91" s="12">
        <v>30000</v>
      </c>
      <c r="K91" s="24">
        <f>J91</f>
        <v>30000</v>
      </c>
      <c r="L91" s="23">
        <v>30000</v>
      </c>
      <c r="M91" s="24">
        <f t="shared" si="23"/>
        <v>30000</v>
      </c>
      <c r="N91" s="23">
        <v>30000</v>
      </c>
      <c r="O91" s="23">
        <v>30000</v>
      </c>
      <c r="P91" s="23">
        <v>30000</v>
      </c>
    </row>
    <row r="92" spans="1:16" ht="15.75" x14ac:dyDescent="0.25">
      <c r="A92" s="5" t="s">
        <v>73</v>
      </c>
      <c r="B92" s="57" t="s">
        <v>74</v>
      </c>
      <c r="C92" s="6">
        <v>1000</v>
      </c>
      <c r="D92" s="6">
        <f t="shared" si="32"/>
        <v>1000</v>
      </c>
      <c r="E92" s="6">
        <f t="shared" si="32"/>
        <v>1000</v>
      </c>
      <c r="F92" s="6" t="e">
        <f>#REF!</f>
        <v>#REF!</v>
      </c>
      <c r="G92" s="6" t="e">
        <f>F92-E92</f>
        <v>#REF!</v>
      </c>
      <c r="H92" s="15" t="e">
        <f>G92/E92</f>
        <v>#REF!</v>
      </c>
      <c r="I92" s="12" t="e">
        <f>F92</f>
        <v>#REF!</v>
      </c>
      <c r="J92" s="12">
        <v>1000</v>
      </c>
      <c r="K92" s="24">
        <v>1100</v>
      </c>
      <c r="L92" s="23">
        <v>1100</v>
      </c>
      <c r="M92" s="24">
        <f t="shared" si="23"/>
        <v>1100</v>
      </c>
      <c r="N92" s="23">
        <v>1000</v>
      </c>
      <c r="O92" s="23">
        <v>1000</v>
      </c>
      <c r="P92" s="23">
        <v>1000</v>
      </c>
    </row>
    <row r="93" spans="1:16" ht="15.75" x14ac:dyDescent="0.25">
      <c r="A93" s="5" t="s">
        <v>75</v>
      </c>
      <c r="B93" s="57" t="s">
        <v>76</v>
      </c>
      <c r="C93" s="6">
        <v>50000</v>
      </c>
      <c r="D93" s="6">
        <f t="shared" si="32"/>
        <v>50000</v>
      </c>
      <c r="E93" s="6">
        <f t="shared" si="32"/>
        <v>50000</v>
      </c>
      <c r="F93" s="6" t="e">
        <f>#REF!</f>
        <v>#REF!</v>
      </c>
      <c r="G93" s="6" t="e">
        <f>F93-E93</f>
        <v>#REF!</v>
      </c>
      <c r="H93" s="15" t="e">
        <f>G93/E93</f>
        <v>#REF!</v>
      </c>
      <c r="I93" s="12" t="e">
        <f>F93</f>
        <v>#REF!</v>
      </c>
      <c r="J93" s="12">
        <v>50000</v>
      </c>
      <c r="K93" s="24">
        <f>J93</f>
        <v>50000</v>
      </c>
      <c r="L93" s="23">
        <v>50000</v>
      </c>
      <c r="M93" s="24">
        <f t="shared" si="23"/>
        <v>50000</v>
      </c>
      <c r="N93" s="23">
        <v>50000</v>
      </c>
      <c r="O93" s="23">
        <v>40000</v>
      </c>
      <c r="P93" s="23">
        <v>40000</v>
      </c>
    </row>
    <row r="94" spans="1:16" ht="15.75" x14ac:dyDescent="0.25">
      <c r="A94" s="5" t="s">
        <v>10</v>
      </c>
      <c r="C94" s="7">
        <f t="shared" ref="C94:J94" si="33">SUM(C91:C93)</f>
        <v>81000</v>
      </c>
      <c r="D94" s="7">
        <f t="shared" si="33"/>
        <v>81000</v>
      </c>
      <c r="E94" s="7">
        <f t="shared" si="33"/>
        <v>81000</v>
      </c>
      <c r="F94" s="7" t="e">
        <f t="shared" si="33"/>
        <v>#REF!</v>
      </c>
      <c r="G94" s="7" t="e">
        <f t="shared" si="33"/>
        <v>#REF!</v>
      </c>
      <c r="H94" s="7" t="e">
        <f t="shared" si="33"/>
        <v>#REF!</v>
      </c>
      <c r="I94" s="7" t="e">
        <f t="shared" si="33"/>
        <v>#REF!</v>
      </c>
      <c r="J94" s="7">
        <f t="shared" si="33"/>
        <v>81000</v>
      </c>
      <c r="K94" s="25">
        <f>SUM(K91:K93)</f>
        <v>81100</v>
      </c>
      <c r="L94" s="25">
        <f>SUM(L91:L93)</f>
        <v>81100</v>
      </c>
      <c r="M94" s="30">
        <f t="shared" si="23"/>
        <v>81100</v>
      </c>
      <c r="N94" s="30">
        <f>SUM(N91:N93)</f>
        <v>81000</v>
      </c>
      <c r="O94" s="30">
        <f>SUM(O91:O93)</f>
        <v>71000</v>
      </c>
      <c r="P94" s="30">
        <f>SUM(P91:P93)</f>
        <v>71000</v>
      </c>
    </row>
    <row r="95" spans="1:16" ht="15.75" x14ac:dyDescent="0.25">
      <c r="E95" s="6"/>
      <c r="G95" s="6">
        <f>F95-E95</f>
        <v>0</v>
      </c>
      <c r="H95" s="15"/>
      <c r="I95" s="12"/>
      <c r="J95" s="5"/>
      <c r="L95" s="23"/>
      <c r="M95" s="22"/>
      <c r="N95" s="23"/>
      <c r="O95" s="14"/>
      <c r="P95" s="22"/>
    </row>
    <row r="96" spans="1:16" ht="18" x14ac:dyDescent="0.4">
      <c r="A96" s="9" t="s">
        <v>77</v>
      </c>
      <c r="C96" s="8" t="e">
        <f t="shared" ref="C96:F96" si="34">C8+C14+C20+C24+C30+C36+C43+C53+C59+C63+C69+C75+C82+C88+C94</f>
        <v>#REF!</v>
      </c>
      <c r="D96" s="8">
        <f t="shared" si="34"/>
        <v>384007.4</v>
      </c>
      <c r="E96" s="8">
        <f>E8+E14+E20+E24+E30+E36+E43+E53+E59+E63+E69+E75+E82+E88+E94+E47</f>
        <v>385558.4</v>
      </c>
      <c r="F96" s="8" t="e">
        <f t="shared" si="34"/>
        <v>#REF!</v>
      </c>
      <c r="H96" s="15"/>
      <c r="I96" s="8" t="e">
        <f>I8+I14+I20+I24+I30+I36+I43+I53+I59+I63+I69+I75+I82+I88+I94</f>
        <v>#REF!</v>
      </c>
      <c r="J96" s="8">
        <f>J8+J14+J20+J24+J30+J36+J43+J53+J59+J63+J69+J75+J82+J88+J94</f>
        <v>388347.8</v>
      </c>
      <c r="K96" s="8">
        <f t="shared" ref="K96:P96" si="35">K8+K14+K20+K24+K30+K36+K43+K47+K53+K59+K63+K69+K75+K82+K88+K94</f>
        <v>367909</v>
      </c>
      <c r="L96" s="8">
        <f t="shared" si="35"/>
        <v>373229</v>
      </c>
      <c r="M96" s="8">
        <f t="shared" si="35"/>
        <v>373229</v>
      </c>
      <c r="N96" s="8">
        <f t="shared" si="35"/>
        <v>378552.77</v>
      </c>
      <c r="O96" s="8">
        <f t="shared" si="35"/>
        <v>341915.9</v>
      </c>
      <c r="P96" s="8">
        <f t="shared" si="35"/>
        <v>344855</v>
      </c>
    </row>
    <row r="97" spans="1:16" ht="15.75" x14ac:dyDescent="0.25">
      <c r="E97" s="6"/>
      <c r="G97" s="6">
        <f t="shared" ref="G97:G104" si="36">F97-E97</f>
        <v>0</v>
      </c>
      <c r="H97" s="15"/>
      <c r="I97" s="12"/>
      <c r="J97" s="5"/>
      <c r="L97" s="23"/>
      <c r="M97" s="22"/>
      <c r="N97" s="23"/>
      <c r="O97" s="14"/>
      <c r="P97" s="22"/>
    </row>
    <row r="98" spans="1:16" ht="15.75" x14ac:dyDescent="0.25">
      <c r="E98" s="6"/>
      <c r="G98" s="6">
        <f t="shared" si="36"/>
        <v>0</v>
      </c>
      <c r="H98" s="15"/>
      <c r="I98" s="12"/>
      <c r="J98" s="5"/>
      <c r="L98" s="23"/>
      <c r="M98" s="22"/>
      <c r="N98" s="23"/>
      <c r="O98" s="14"/>
      <c r="P98" s="22"/>
    </row>
    <row r="99" spans="1:16" ht="15.75" x14ac:dyDescent="0.25">
      <c r="A99" s="3" t="s">
        <v>78</v>
      </c>
      <c r="E99" s="6"/>
      <c r="G99" s="6">
        <f t="shared" si="36"/>
        <v>0</v>
      </c>
      <c r="H99" s="15"/>
      <c r="I99" s="12"/>
      <c r="J99" s="5"/>
      <c r="L99" s="23"/>
      <c r="M99" s="22"/>
      <c r="N99" s="23"/>
      <c r="O99" s="14"/>
      <c r="P99" s="22"/>
    </row>
    <row r="100" spans="1:16" ht="15.75" x14ac:dyDescent="0.25">
      <c r="E100" s="6"/>
      <c r="G100" s="6">
        <f t="shared" si="36"/>
        <v>0</v>
      </c>
      <c r="H100" s="15"/>
      <c r="I100" s="12"/>
      <c r="J100" s="5"/>
      <c r="L100" s="23"/>
      <c r="M100" s="22"/>
      <c r="N100" s="23"/>
      <c r="O100" s="14"/>
      <c r="P100" s="22"/>
    </row>
    <row r="101" spans="1:16" ht="15.75" x14ac:dyDescent="0.25">
      <c r="A101" s="3" t="s">
        <v>79</v>
      </c>
      <c r="E101" s="6"/>
      <c r="G101" s="6">
        <f t="shared" si="36"/>
        <v>0</v>
      </c>
      <c r="H101" s="15"/>
      <c r="I101" s="12"/>
      <c r="J101" s="5"/>
      <c r="L101" s="23"/>
      <c r="M101" s="22"/>
      <c r="N101" s="23"/>
      <c r="O101" s="14"/>
      <c r="P101" s="22"/>
    </row>
    <row r="102" spans="1:16" ht="15.75" x14ac:dyDescent="0.25">
      <c r="A102" s="5" t="s">
        <v>13</v>
      </c>
      <c r="B102" s="57" t="s">
        <v>80</v>
      </c>
      <c r="E102" s="6"/>
      <c r="G102" s="6">
        <f t="shared" si="36"/>
        <v>0</v>
      </c>
      <c r="H102" s="15"/>
      <c r="I102" s="12"/>
      <c r="J102" s="6">
        <v>0</v>
      </c>
      <c r="K102" s="6">
        <v>0</v>
      </c>
      <c r="L102" s="6">
        <v>0</v>
      </c>
      <c r="M102" s="6">
        <v>0</v>
      </c>
      <c r="N102" s="23">
        <v>0</v>
      </c>
      <c r="O102" s="23">
        <v>0</v>
      </c>
      <c r="P102" s="23">
        <v>0</v>
      </c>
    </row>
    <row r="103" spans="1:16" ht="15.75" x14ac:dyDescent="0.25">
      <c r="A103" s="5" t="s">
        <v>15</v>
      </c>
      <c r="B103" s="57" t="s">
        <v>81</v>
      </c>
      <c r="E103" s="6"/>
      <c r="G103" s="6">
        <f t="shared" si="36"/>
        <v>0</v>
      </c>
      <c r="H103" s="15"/>
      <c r="I103" s="12"/>
      <c r="J103" s="6">
        <v>0</v>
      </c>
      <c r="K103" s="6">
        <v>0</v>
      </c>
      <c r="L103" s="6">
        <v>0</v>
      </c>
      <c r="M103" s="6">
        <v>0</v>
      </c>
      <c r="N103" s="23">
        <v>0</v>
      </c>
      <c r="O103" s="23">
        <v>0</v>
      </c>
      <c r="P103" s="23">
        <v>0</v>
      </c>
    </row>
    <row r="104" spans="1:16" ht="15.75" x14ac:dyDescent="0.25">
      <c r="A104" s="5" t="s">
        <v>17</v>
      </c>
      <c r="B104" s="57" t="s">
        <v>82</v>
      </c>
      <c r="C104" s="6">
        <v>1000</v>
      </c>
      <c r="D104" s="6">
        <f>C104</f>
        <v>1000</v>
      </c>
      <c r="E104" s="6">
        <f>D104</f>
        <v>1000</v>
      </c>
      <c r="F104" s="6" t="e">
        <f>#REF!</f>
        <v>#REF!</v>
      </c>
      <c r="G104" s="6" t="e">
        <f t="shared" si="36"/>
        <v>#REF!</v>
      </c>
      <c r="H104" s="15" t="e">
        <f>G104/E104</f>
        <v>#REF!</v>
      </c>
      <c r="I104" s="12" t="e">
        <f>F104</f>
        <v>#REF!</v>
      </c>
      <c r="J104" s="12">
        <v>1000</v>
      </c>
      <c r="K104" s="24">
        <f>J104</f>
        <v>1000</v>
      </c>
      <c r="L104" s="23">
        <v>1000</v>
      </c>
      <c r="M104" s="24">
        <f>L104</f>
        <v>1000</v>
      </c>
      <c r="N104" s="23">
        <v>1000</v>
      </c>
      <c r="O104" s="23">
        <v>1000</v>
      </c>
      <c r="P104" s="23">
        <v>1000</v>
      </c>
    </row>
    <row r="105" spans="1:16" ht="15.75" x14ac:dyDescent="0.25">
      <c r="A105" s="5" t="s">
        <v>10</v>
      </c>
      <c r="C105" s="7">
        <f t="shared" ref="C105:J105" si="37">SUM(C104)</f>
        <v>1000</v>
      </c>
      <c r="D105" s="7">
        <f t="shared" si="37"/>
        <v>1000</v>
      </c>
      <c r="E105" s="7">
        <f t="shared" si="37"/>
        <v>1000</v>
      </c>
      <c r="F105" s="7" t="e">
        <f t="shared" si="37"/>
        <v>#REF!</v>
      </c>
      <c r="G105" s="7" t="e">
        <f t="shared" si="37"/>
        <v>#REF!</v>
      </c>
      <c r="H105" s="7" t="e">
        <f t="shared" si="37"/>
        <v>#REF!</v>
      </c>
      <c r="I105" s="7" t="e">
        <f t="shared" si="37"/>
        <v>#REF!</v>
      </c>
      <c r="J105" s="7">
        <f t="shared" si="37"/>
        <v>1000</v>
      </c>
      <c r="K105" s="25">
        <f>SUM(K104)</f>
        <v>1000</v>
      </c>
      <c r="L105" s="25">
        <f>SUM(L104)</f>
        <v>1000</v>
      </c>
      <c r="M105" s="25">
        <f t="shared" ref="M105:M118" si="38">L105</f>
        <v>1000</v>
      </c>
      <c r="N105" s="30">
        <f>SUM(N102:N104)</f>
        <v>1000</v>
      </c>
      <c r="O105" s="30">
        <f>SUM(O104)</f>
        <v>1000</v>
      </c>
      <c r="P105" s="30">
        <f>SUM(P104)</f>
        <v>1000</v>
      </c>
    </row>
    <row r="106" spans="1:16" ht="15.75" x14ac:dyDescent="0.25">
      <c r="E106" s="6"/>
      <c r="G106" s="6">
        <f t="shared" ref="G106:G111" si="39">F106-E106</f>
        <v>0</v>
      </c>
      <c r="H106" s="15"/>
      <c r="I106" s="12"/>
      <c r="J106" s="5"/>
      <c r="L106" s="23"/>
      <c r="M106" s="24"/>
      <c r="N106" s="23"/>
      <c r="O106" s="14"/>
      <c r="P106" s="22"/>
    </row>
    <row r="107" spans="1:16" ht="15.75" x14ac:dyDescent="0.25">
      <c r="A107" s="3" t="s">
        <v>83</v>
      </c>
      <c r="E107" s="6"/>
      <c r="G107" s="6">
        <f t="shared" si="39"/>
        <v>0</v>
      </c>
      <c r="H107" s="15"/>
      <c r="I107" s="12"/>
      <c r="J107" s="5"/>
      <c r="L107" s="23"/>
      <c r="M107" s="24"/>
      <c r="N107" s="23"/>
      <c r="O107" s="14"/>
      <c r="P107" s="22"/>
    </row>
    <row r="108" spans="1:16" ht="15.75" x14ac:dyDescent="0.25">
      <c r="A108" s="5" t="s">
        <v>13</v>
      </c>
      <c r="B108" s="57" t="s">
        <v>84</v>
      </c>
      <c r="E108" s="6"/>
      <c r="G108" s="6">
        <f t="shared" si="39"/>
        <v>0</v>
      </c>
      <c r="H108" s="15"/>
      <c r="I108" s="12"/>
      <c r="J108" s="6">
        <v>0</v>
      </c>
      <c r="K108" s="6">
        <v>0</v>
      </c>
      <c r="L108" s="6">
        <v>0</v>
      </c>
      <c r="M108" s="6">
        <v>0</v>
      </c>
      <c r="N108" s="23">
        <v>5200</v>
      </c>
      <c r="O108" s="23">
        <v>5200</v>
      </c>
      <c r="P108" s="23">
        <v>5200</v>
      </c>
    </row>
    <row r="109" spans="1:16" ht="15.75" x14ac:dyDescent="0.25">
      <c r="A109" s="5" t="s">
        <v>15</v>
      </c>
      <c r="B109" s="57" t="s">
        <v>85</v>
      </c>
      <c r="E109" s="6"/>
      <c r="G109" s="6">
        <f t="shared" si="39"/>
        <v>0</v>
      </c>
      <c r="H109" s="15"/>
      <c r="I109" s="12"/>
      <c r="J109" s="6">
        <v>0</v>
      </c>
      <c r="K109" s="6">
        <v>0</v>
      </c>
      <c r="L109" s="6">
        <v>0</v>
      </c>
      <c r="M109" s="6">
        <v>0</v>
      </c>
      <c r="N109" s="23">
        <v>0</v>
      </c>
      <c r="O109" s="23">
        <v>0</v>
      </c>
      <c r="P109" s="23">
        <v>0</v>
      </c>
    </row>
    <row r="110" spans="1:16" ht="15.75" x14ac:dyDescent="0.25">
      <c r="A110" s="5" t="s">
        <v>17</v>
      </c>
      <c r="B110" s="57" t="s">
        <v>86</v>
      </c>
      <c r="C110" s="6">
        <v>4000</v>
      </c>
      <c r="D110" s="6">
        <f>C110</f>
        <v>4000</v>
      </c>
      <c r="E110" s="6">
        <f>D110</f>
        <v>4000</v>
      </c>
      <c r="F110" s="6" t="e">
        <f>#REF!</f>
        <v>#REF!</v>
      </c>
      <c r="G110" s="6" t="e">
        <f t="shared" si="39"/>
        <v>#REF!</v>
      </c>
      <c r="H110" s="15" t="e">
        <f>G110/E110</f>
        <v>#REF!</v>
      </c>
      <c r="I110" s="12" t="e">
        <f>F110</f>
        <v>#REF!</v>
      </c>
      <c r="J110" s="12">
        <v>4000</v>
      </c>
      <c r="K110" s="24">
        <f>J110</f>
        <v>4000</v>
      </c>
      <c r="L110" s="23">
        <v>4000</v>
      </c>
      <c r="M110" s="24">
        <f t="shared" si="38"/>
        <v>4000</v>
      </c>
      <c r="N110" s="23">
        <v>6000</v>
      </c>
      <c r="O110" s="23">
        <v>6000</v>
      </c>
      <c r="P110" s="23">
        <v>6000</v>
      </c>
    </row>
    <row r="111" spans="1:16" ht="15.75" x14ac:dyDescent="0.25">
      <c r="A111" s="5" t="s">
        <v>87</v>
      </c>
      <c r="B111" s="57" t="s">
        <v>88</v>
      </c>
      <c r="C111" s="6">
        <v>500</v>
      </c>
      <c r="D111" s="6">
        <f>C111</f>
        <v>500</v>
      </c>
      <c r="E111" s="6">
        <f>D111</f>
        <v>500</v>
      </c>
      <c r="F111" s="6" t="e">
        <f>#REF!</f>
        <v>#REF!</v>
      </c>
      <c r="G111" s="6" t="e">
        <f t="shared" si="39"/>
        <v>#REF!</v>
      </c>
      <c r="H111" s="15" t="e">
        <f>G111/E111</f>
        <v>#REF!</v>
      </c>
      <c r="I111" s="12" t="e">
        <f>F111</f>
        <v>#REF!</v>
      </c>
      <c r="J111" s="12">
        <v>500</v>
      </c>
      <c r="K111" s="24">
        <f>J111</f>
        <v>500</v>
      </c>
      <c r="L111" s="23">
        <v>500</v>
      </c>
      <c r="M111" s="24">
        <f t="shared" si="38"/>
        <v>500</v>
      </c>
      <c r="N111" s="23">
        <v>500</v>
      </c>
      <c r="O111" s="23">
        <v>500</v>
      </c>
      <c r="P111" s="23">
        <v>500</v>
      </c>
    </row>
    <row r="112" spans="1:16" ht="15.75" x14ac:dyDescent="0.25">
      <c r="A112" s="5" t="s">
        <v>10</v>
      </c>
      <c r="C112" s="7">
        <f t="shared" ref="C112:J112" si="40">SUM(C110:C111)</f>
        <v>4500</v>
      </c>
      <c r="D112" s="7">
        <f t="shared" si="40"/>
        <v>4500</v>
      </c>
      <c r="E112" s="7">
        <f t="shared" si="40"/>
        <v>4500</v>
      </c>
      <c r="F112" s="7" t="e">
        <f t="shared" si="40"/>
        <v>#REF!</v>
      </c>
      <c r="G112" s="7" t="e">
        <f t="shared" si="40"/>
        <v>#REF!</v>
      </c>
      <c r="H112" s="7" t="e">
        <f t="shared" si="40"/>
        <v>#REF!</v>
      </c>
      <c r="I112" s="7" t="e">
        <f t="shared" si="40"/>
        <v>#REF!</v>
      </c>
      <c r="J112" s="7">
        <f t="shared" si="40"/>
        <v>4500</v>
      </c>
      <c r="K112" s="25">
        <f>SUM(K110:K111)</f>
        <v>4500</v>
      </c>
      <c r="L112" s="25">
        <f>SUM(L110:L111)</f>
        <v>4500</v>
      </c>
      <c r="M112" s="25">
        <f t="shared" si="38"/>
        <v>4500</v>
      </c>
      <c r="N112" s="30">
        <f>SUM(N108:N111)</f>
        <v>11700</v>
      </c>
      <c r="O112" s="30">
        <f>SUM(O108:O111)</f>
        <v>11700</v>
      </c>
      <c r="P112" s="30">
        <f>SUM(P108:P111)</f>
        <v>11700</v>
      </c>
    </row>
    <row r="113" spans="1:17" ht="15.75" x14ac:dyDescent="0.25">
      <c r="E113" s="6"/>
      <c r="G113" s="6">
        <f t="shared" ref="G113:G125" si="41">F113-E113</f>
        <v>0</v>
      </c>
      <c r="H113" s="15"/>
      <c r="I113" s="12"/>
      <c r="J113" s="5"/>
      <c r="L113" s="23"/>
      <c r="M113" s="24"/>
      <c r="N113" s="23"/>
      <c r="O113" s="14"/>
      <c r="P113" s="22"/>
    </row>
    <row r="114" spans="1:17" ht="15.75" x14ac:dyDescent="0.25">
      <c r="A114" s="3" t="s">
        <v>89</v>
      </c>
      <c r="E114" s="6"/>
      <c r="G114" s="6">
        <f t="shared" si="41"/>
        <v>0</v>
      </c>
      <c r="H114" s="15"/>
      <c r="I114" s="12"/>
      <c r="J114" s="5"/>
      <c r="L114" s="23"/>
      <c r="M114" s="24"/>
      <c r="N114" s="23"/>
      <c r="O114" s="14"/>
      <c r="P114" s="22"/>
    </row>
    <row r="115" spans="1:17" ht="15.75" x14ac:dyDescent="0.25">
      <c r="A115" s="5" t="s">
        <v>13</v>
      </c>
      <c r="B115" s="57" t="s">
        <v>90</v>
      </c>
      <c r="C115" s="6">
        <v>0</v>
      </c>
      <c r="E115" s="6"/>
      <c r="F115" s="6">
        <v>6000</v>
      </c>
      <c r="G115" s="6">
        <f t="shared" si="41"/>
        <v>6000</v>
      </c>
      <c r="H115" s="15"/>
      <c r="I115" s="12">
        <f>F115</f>
        <v>6000</v>
      </c>
      <c r="J115" s="12">
        <f>I115</f>
        <v>6000</v>
      </c>
      <c r="K115" s="12">
        <v>6500</v>
      </c>
      <c r="L115" s="23">
        <v>7000</v>
      </c>
      <c r="M115" s="24">
        <f t="shared" si="38"/>
        <v>7000</v>
      </c>
      <c r="N115" s="23">
        <v>7122.5</v>
      </c>
      <c r="O115" s="23">
        <v>7122.5</v>
      </c>
      <c r="P115" s="23">
        <f>O115</f>
        <v>7122.5</v>
      </c>
      <c r="Q115" s="39"/>
    </row>
    <row r="116" spans="1:17" ht="15.75" x14ac:dyDescent="0.25">
      <c r="A116" s="5" t="s">
        <v>15</v>
      </c>
      <c r="B116" s="57" t="s">
        <v>91</v>
      </c>
      <c r="E116" s="6"/>
      <c r="F116" s="6">
        <v>500</v>
      </c>
      <c r="G116" s="6">
        <f t="shared" si="41"/>
        <v>500</v>
      </c>
      <c r="H116" s="15"/>
      <c r="I116" s="12">
        <f>F116</f>
        <v>500</v>
      </c>
      <c r="J116" s="12">
        <f>I116</f>
        <v>500</v>
      </c>
      <c r="K116" s="24">
        <v>500</v>
      </c>
      <c r="L116" s="23">
        <v>500</v>
      </c>
      <c r="M116" s="24">
        <f t="shared" si="38"/>
        <v>500</v>
      </c>
      <c r="N116" s="23">
        <v>500</v>
      </c>
      <c r="O116" s="23">
        <v>300</v>
      </c>
      <c r="P116" s="23">
        <v>300</v>
      </c>
    </row>
    <row r="117" spans="1:17" ht="15.75" x14ac:dyDescent="0.25">
      <c r="A117" s="5" t="s">
        <v>17</v>
      </c>
      <c r="B117" s="57" t="s">
        <v>92</v>
      </c>
      <c r="C117" s="6">
        <v>0</v>
      </c>
      <c r="E117" s="6"/>
      <c r="F117" s="6">
        <v>500</v>
      </c>
      <c r="G117" s="6">
        <f t="shared" si="41"/>
        <v>500</v>
      </c>
      <c r="H117" s="15"/>
      <c r="I117" s="12">
        <f>F117</f>
        <v>500</v>
      </c>
      <c r="J117" s="12">
        <f>I117</f>
        <v>500</v>
      </c>
      <c r="K117" s="24">
        <v>1000</v>
      </c>
      <c r="L117" s="23">
        <v>1000</v>
      </c>
      <c r="M117" s="24">
        <f t="shared" si="38"/>
        <v>1000</v>
      </c>
      <c r="N117" s="23">
        <v>1000</v>
      </c>
      <c r="O117" s="23">
        <v>1000</v>
      </c>
      <c r="P117" s="23">
        <v>1000</v>
      </c>
    </row>
    <row r="118" spans="1:17" ht="15.75" x14ac:dyDescent="0.25">
      <c r="A118" s="5" t="s">
        <v>10</v>
      </c>
      <c r="C118" s="7">
        <f t="shared" ref="C118:F118" si="42">SUM(C115:C117)</f>
        <v>0</v>
      </c>
      <c r="D118" s="7">
        <f t="shared" si="42"/>
        <v>0</v>
      </c>
      <c r="E118" s="7">
        <f t="shared" si="42"/>
        <v>0</v>
      </c>
      <c r="F118" s="7">
        <f t="shared" si="42"/>
        <v>7000</v>
      </c>
      <c r="G118" s="6">
        <f t="shared" si="41"/>
        <v>7000</v>
      </c>
      <c r="H118" s="15"/>
      <c r="I118" s="7">
        <f>F118</f>
        <v>7000</v>
      </c>
      <c r="J118" s="7">
        <f>G118</f>
        <v>7000</v>
      </c>
      <c r="K118" s="25">
        <f>SUM(K115:K117)</f>
        <v>8000</v>
      </c>
      <c r="L118" s="25">
        <f>SUM(L115:L117)</f>
        <v>8500</v>
      </c>
      <c r="M118" s="25">
        <f t="shared" si="38"/>
        <v>8500</v>
      </c>
      <c r="N118" s="25">
        <f t="shared" ref="N118:P118" si="43">SUM(N115:N117)</f>
        <v>8622.5</v>
      </c>
      <c r="O118" s="25">
        <f t="shared" si="43"/>
        <v>8422.5</v>
      </c>
      <c r="P118" s="25">
        <f t="shared" si="43"/>
        <v>8422.5</v>
      </c>
    </row>
    <row r="119" spans="1:17" ht="15.75" x14ac:dyDescent="0.25">
      <c r="E119" s="6"/>
      <c r="G119" s="6">
        <f t="shared" si="41"/>
        <v>0</v>
      </c>
      <c r="H119" s="15"/>
      <c r="I119" s="12"/>
      <c r="J119" s="5"/>
      <c r="L119" s="23"/>
      <c r="M119" s="22"/>
      <c r="N119" s="23"/>
      <c r="O119" s="14"/>
      <c r="P119" s="22"/>
    </row>
    <row r="120" spans="1:17" ht="18" x14ac:dyDescent="0.4">
      <c r="A120" s="9" t="s">
        <v>93</v>
      </c>
      <c r="C120" s="8">
        <f t="shared" ref="C120:F120" si="44">C105+C112+C118</f>
        <v>5500</v>
      </c>
      <c r="D120" s="8">
        <f t="shared" si="44"/>
        <v>5500</v>
      </c>
      <c r="E120" s="8">
        <f t="shared" si="44"/>
        <v>5500</v>
      </c>
      <c r="F120" s="8" t="e">
        <f t="shared" si="44"/>
        <v>#REF!</v>
      </c>
      <c r="G120" s="8" t="e">
        <f t="shared" si="41"/>
        <v>#REF!</v>
      </c>
      <c r="H120" s="15" t="e">
        <f>G120/E120</f>
        <v>#REF!</v>
      </c>
      <c r="I120" s="8" t="e">
        <f>F120</f>
        <v>#REF!</v>
      </c>
      <c r="J120" s="8">
        <f>J112+J118+J105</f>
        <v>12500</v>
      </c>
      <c r="K120" s="8">
        <f t="shared" ref="K120:P120" si="45">K105+K112+K118</f>
        <v>13500</v>
      </c>
      <c r="L120" s="8">
        <f t="shared" si="45"/>
        <v>14000</v>
      </c>
      <c r="M120" s="8">
        <f t="shared" si="45"/>
        <v>14000</v>
      </c>
      <c r="N120" s="8">
        <f t="shared" si="45"/>
        <v>21322.5</v>
      </c>
      <c r="O120" s="8">
        <f t="shared" si="45"/>
        <v>21122.5</v>
      </c>
      <c r="P120" s="8">
        <f t="shared" si="45"/>
        <v>21122.5</v>
      </c>
    </row>
    <row r="121" spans="1:17" ht="15.75" x14ac:dyDescent="0.25">
      <c r="E121" s="6"/>
      <c r="G121" s="6">
        <f t="shared" si="41"/>
        <v>0</v>
      </c>
      <c r="H121" s="15"/>
      <c r="I121" s="12"/>
      <c r="J121" s="5"/>
      <c r="L121" s="23"/>
      <c r="M121" s="22"/>
      <c r="N121" s="23"/>
      <c r="O121" s="14"/>
      <c r="P121" s="22"/>
    </row>
    <row r="122" spans="1:17" ht="15.75" x14ac:dyDescent="0.25">
      <c r="A122" s="3" t="s">
        <v>94</v>
      </c>
      <c r="E122" s="6"/>
      <c r="G122" s="6">
        <f t="shared" si="41"/>
        <v>0</v>
      </c>
      <c r="H122" s="15"/>
      <c r="I122" s="12"/>
      <c r="J122" s="5"/>
      <c r="L122" s="23"/>
      <c r="M122" s="22"/>
      <c r="N122" s="23"/>
      <c r="O122" s="14"/>
      <c r="P122" s="22"/>
    </row>
    <row r="123" spans="1:17" ht="15.75" x14ac:dyDescent="0.25">
      <c r="E123" s="6"/>
      <c r="G123" s="6">
        <f t="shared" si="41"/>
        <v>0</v>
      </c>
      <c r="H123" s="15"/>
      <c r="I123" s="12"/>
      <c r="J123" s="5"/>
      <c r="L123" s="23"/>
      <c r="M123" s="22"/>
      <c r="N123" s="23"/>
      <c r="O123" s="14"/>
      <c r="P123" s="22"/>
    </row>
    <row r="124" spans="1:17" ht="15.75" x14ac:dyDescent="0.25">
      <c r="A124" s="3" t="s">
        <v>95</v>
      </c>
      <c r="E124" s="6"/>
      <c r="G124" s="6">
        <f t="shared" si="41"/>
        <v>0</v>
      </c>
      <c r="H124" s="15"/>
      <c r="I124" s="12"/>
      <c r="J124" s="5"/>
      <c r="L124" s="23"/>
      <c r="M124" s="22"/>
      <c r="N124" s="23"/>
      <c r="O124" s="14"/>
      <c r="P124" s="22"/>
    </row>
    <row r="125" spans="1:17" ht="15.75" x14ac:dyDescent="0.25">
      <c r="A125" s="5" t="s">
        <v>13</v>
      </c>
      <c r="B125" s="57" t="s">
        <v>96</v>
      </c>
      <c r="C125" s="6">
        <v>1500</v>
      </c>
      <c r="D125" s="6">
        <f>C125</f>
        <v>1500</v>
      </c>
      <c r="E125" s="6">
        <f>D125</f>
        <v>1500</v>
      </c>
      <c r="F125" s="6" t="e">
        <f>#REF!</f>
        <v>#REF!</v>
      </c>
      <c r="G125" s="6" t="e">
        <f t="shared" si="41"/>
        <v>#REF!</v>
      </c>
      <c r="H125" s="15" t="e">
        <f>G125/E125</f>
        <v>#REF!</v>
      </c>
      <c r="I125" s="12" t="e">
        <f>F125</f>
        <v>#REF!</v>
      </c>
      <c r="J125" s="12">
        <v>1500</v>
      </c>
      <c r="K125" s="24">
        <f>J125</f>
        <v>1500</v>
      </c>
      <c r="L125" s="23">
        <v>1500</v>
      </c>
      <c r="M125" s="24">
        <f>L125</f>
        <v>1500</v>
      </c>
      <c r="N125" s="23">
        <v>1500</v>
      </c>
      <c r="O125" s="23">
        <v>1500</v>
      </c>
      <c r="P125" s="23">
        <v>1500</v>
      </c>
    </row>
    <row r="126" spans="1:17" ht="15.75" x14ac:dyDescent="0.25">
      <c r="A126" s="5" t="s">
        <v>10</v>
      </c>
      <c r="C126" s="7">
        <f t="shared" ref="C126:J126" si="46">SUM(C125)</f>
        <v>1500</v>
      </c>
      <c r="D126" s="7">
        <f t="shared" si="46"/>
        <v>1500</v>
      </c>
      <c r="E126" s="7">
        <f t="shared" si="46"/>
        <v>1500</v>
      </c>
      <c r="F126" s="7" t="e">
        <f t="shared" si="46"/>
        <v>#REF!</v>
      </c>
      <c r="G126" s="7" t="e">
        <f t="shared" si="46"/>
        <v>#REF!</v>
      </c>
      <c r="H126" s="7" t="e">
        <f t="shared" si="46"/>
        <v>#REF!</v>
      </c>
      <c r="I126" s="7" t="e">
        <f t="shared" si="46"/>
        <v>#REF!</v>
      </c>
      <c r="J126" s="7">
        <f t="shared" si="46"/>
        <v>1500</v>
      </c>
      <c r="K126" s="25">
        <f>SUM(K125)</f>
        <v>1500</v>
      </c>
      <c r="L126" s="25">
        <f>SUM(L125)</f>
        <v>1500</v>
      </c>
      <c r="M126" s="25">
        <f t="shared" ref="M126" si="47">SUM(M125)</f>
        <v>1500</v>
      </c>
      <c r="N126" s="30">
        <f>SUM(N125)</f>
        <v>1500</v>
      </c>
      <c r="O126" s="30">
        <f>SUM(O125)</f>
        <v>1500</v>
      </c>
      <c r="P126" s="30">
        <f>SUM(P125)</f>
        <v>1500</v>
      </c>
    </row>
    <row r="127" spans="1:17" ht="15.75" x14ac:dyDescent="0.25">
      <c r="E127" s="6"/>
      <c r="G127" s="6">
        <f>F127-E127</f>
        <v>0</v>
      </c>
      <c r="H127" s="15"/>
      <c r="I127" s="12"/>
      <c r="J127" s="5"/>
      <c r="L127" s="23"/>
      <c r="M127" s="24"/>
      <c r="N127" s="23"/>
      <c r="O127" s="14"/>
      <c r="P127" s="22"/>
    </row>
    <row r="128" spans="1:17" ht="15.75" x14ac:dyDescent="0.25">
      <c r="A128" s="3" t="s">
        <v>97</v>
      </c>
      <c r="E128" s="6"/>
      <c r="G128" s="6">
        <f>F128-E128</f>
        <v>0</v>
      </c>
      <c r="H128" s="15"/>
      <c r="I128" s="12"/>
      <c r="J128" s="5"/>
      <c r="L128" s="23"/>
      <c r="M128" s="24"/>
      <c r="N128" s="23"/>
      <c r="O128" s="14"/>
      <c r="P128" s="22"/>
    </row>
    <row r="129" spans="1:16" ht="15.75" x14ac:dyDescent="0.25">
      <c r="A129" s="5" t="s">
        <v>13</v>
      </c>
      <c r="B129" s="57" t="s">
        <v>98</v>
      </c>
      <c r="C129" s="6">
        <v>200</v>
      </c>
      <c r="D129" s="6">
        <f>C129</f>
        <v>200</v>
      </c>
      <c r="E129" s="6">
        <f>D129</f>
        <v>200</v>
      </c>
      <c r="F129" s="6" t="e">
        <f>#REF!</f>
        <v>#REF!</v>
      </c>
      <c r="G129" s="6" t="e">
        <f>F129-E129</f>
        <v>#REF!</v>
      </c>
      <c r="H129" s="15" t="e">
        <f>G129/E129</f>
        <v>#REF!</v>
      </c>
      <c r="I129" s="12" t="e">
        <f>F129</f>
        <v>#REF!</v>
      </c>
      <c r="J129" s="12">
        <v>200</v>
      </c>
      <c r="K129" s="24">
        <f>J129</f>
        <v>200</v>
      </c>
      <c r="L129" s="23">
        <v>200</v>
      </c>
      <c r="M129" s="23">
        <f t="shared" ref="M129:M132" si="48">L129</f>
        <v>200</v>
      </c>
      <c r="N129" s="23">
        <v>250</v>
      </c>
      <c r="O129" s="23">
        <v>250</v>
      </c>
      <c r="P129" s="23">
        <v>250</v>
      </c>
    </row>
    <row r="130" spans="1:16" ht="15.75" x14ac:dyDescent="0.25">
      <c r="A130" s="5" t="s">
        <v>15</v>
      </c>
      <c r="B130" s="57" t="s">
        <v>99</v>
      </c>
      <c r="E130" s="6">
        <f>D130</f>
        <v>0</v>
      </c>
      <c r="F130" s="6" t="e">
        <f>#REF!</f>
        <v>#REF!</v>
      </c>
      <c r="G130" s="6" t="e">
        <f>F130-E130</f>
        <v>#REF!</v>
      </c>
      <c r="H130" s="15"/>
      <c r="I130" s="12" t="e">
        <f>F130</f>
        <v>#REF!</v>
      </c>
      <c r="J130" s="12">
        <v>0</v>
      </c>
      <c r="K130" s="24">
        <f>J130</f>
        <v>0</v>
      </c>
      <c r="L130" s="23">
        <v>0</v>
      </c>
      <c r="M130" s="24">
        <v>0</v>
      </c>
      <c r="N130" s="23">
        <v>500</v>
      </c>
      <c r="O130" s="23">
        <v>500</v>
      </c>
      <c r="P130" s="23">
        <v>500</v>
      </c>
    </row>
    <row r="131" spans="1:16" ht="15.75" x14ac:dyDescent="0.25">
      <c r="A131" s="5" t="s">
        <v>17</v>
      </c>
      <c r="B131" s="57" t="s">
        <v>100</v>
      </c>
      <c r="C131" s="6">
        <v>50</v>
      </c>
      <c r="D131" s="6">
        <f>C131</f>
        <v>50</v>
      </c>
      <c r="E131" s="6">
        <f>D131</f>
        <v>50</v>
      </c>
      <c r="F131" s="6" t="e">
        <f>#REF!</f>
        <v>#REF!</v>
      </c>
      <c r="G131" s="6" t="e">
        <f>F131-E131</f>
        <v>#REF!</v>
      </c>
      <c r="H131" s="15" t="e">
        <f>G131/E131</f>
        <v>#REF!</v>
      </c>
      <c r="I131" s="12" t="e">
        <f>F131</f>
        <v>#REF!</v>
      </c>
      <c r="J131" s="12">
        <v>50</v>
      </c>
      <c r="K131" s="24">
        <f>J131</f>
        <v>50</v>
      </c>
      <c r="L131" s="23">
        <v>50</v>
      </c>
      <c r="M131" s="23">
        <f t="shared" si="48"/>
        <v>50</v>
      </c>
      <c r="N131" s="23">
        <v>600</v>
      </c>
      <c r="O131" s="23">
        <v>600</v>
      </c>
      <c r="P131" s="23">
        <v>600</v>
      </c>
    </row>
    <row r="132" spans="1:16" ht="15.75" x14ac:dyDescent="0.25">
      <c r="A132" s="5" t="s">
        <v>10</v>
      </c>
      <c r="C132" s="7">
        <f t="shared" ref="C132:J132" si="49">SUM(C129:C131)</f>
        <v>250</v>
      </c>
      <c r="D132" s="7">
        <f t="shared" si="49"/>
        <v>250</v>
      </c>
      <c r="E132" s="7">
        <f t="shared" si="49"/>
        <v>250</v>
      </c>
      <c r="F132" s="7" t="e">
        <f t="shared" si="49"/>
        <v>#REF!</v>
      </c>
      <c r="G132" s="7" t="e">
        <f t="shared" si="49"/>
        <v>#REF!</v>
      </c>
      <c r="H132" s="7" t="e">
        <f t="shared" si="49"/>
        <v>#REF!</v>
      </c>
      <c r="I132" s="7" t="e">
        <f t="shared" si="49"/>
        <v>#REF!</v>
      </c>
      <c r="J132" s="7">
        <f t="shared" si="49"/>
        <v>250</v>
      </c>
      <c r="K132" s="7">
        <f>SUM(K129:K131)</f>
        <v>250</v>
      </c>
      <c r="L132" s="7">
        <f>SUM(L129:L131)</f>
        <v>250</v>
      </c>
      <c r="M132" s="25">
        <f t="shared" si="48"/>
        <v>250</v>
      </c>
      <c r="N132" s="25">
        <f t="shared" ref="N132:P132" si="50">SUM(N129:N131)</f>
        <v>1350</v>
      </c>
      <c r="O132" s="25">
        <f t="shared" si="50"/>
        <v>1350</v>
      </c>
      <c r="P132" s="25">
        <f t="shared" si="50"/>
        <v>1350</v>
      </c>
    </row>
    <row r="133" spans="1:16" ht="15.75" x14ac:dyDescent="0.25">
      <c r="E133" s="6"/>
      <c r="G133" s="6">
        <f>F133-E133</f>
        <v>0</v>
      </c>
      <c r="H133" s="15"/>
      <c r="I133" s="12"/>
      <c r="J133" s="5"/>
      <c r="L133" s="23"/>
      <c r="M133" s="24"/>
      <c r="N133" s="23"/>
      <c r="O133" s="14"/>
      <c r="P133" s="22"/>
    </row>
    <row r="134" spans="1:16" ht="15.75" x14ac:dyDescent="0.25">
      <c r="A134" s="3" t="s">
        <v>101</v>
      </c>
      <c r="E134" s="6"/>
      <c r="G134" s="6">
        <f>F134-E134</f>
        <v>0</v>
      </c>
      <c r="H134" s="15"/>
      <c r="I134" s="12"/>
      <c r="J134" s="5"/>
      <c r="L134" s="23"/>
      <c r="M134" s="24"/>
      <c r="N134" s="23"/>
      <c r="O134" s="14"/>
      <c r="P134" s="22"/>
    </row>
    <row r="135" spans="1:16" ht="15.75" x14ac:dyDescent="0.25">
      <c r="A135" s="5" t="s">
        <v>13</v>
      </c>
      <c r="B135" s="57" t="s">
        <v>102</v>
      </c>
      <c r="C135" s="6">
        <v>72000</v>
      </c>
      <c r="E135" s="6"/>
      <c r="G135" s="6">
        <f>F135-E135</f>
        <v>0</v>
      </c>
      <c r="H135" s="15"/>
      <c r="I135" s="12"/>
      <c r="J135" s="6">
        <v>0</v>
      </c>
      <c r="K135" s="6">
        <v>0</v>
      </c>
      <c r="L135" s="6">
        <v>0</v>
      </c>
      <c r="M135" s="6">
        <v>0</v>
      </c>
      <c r="N135" s="23"/>
      <c r="O135" s="14"/>
      <c r="P135" s="22"/>
    </row>
    <row r="136" spans="1:16" ht="15.75" x14ac:dyDescent="0.25">
      <c r="A136" s="5" t="s">
        <v>15</v>
      </c>
      <c r="B136" s="57" t="s">
        <v>103</v>
      </c>
      <c r="C136" s="6">
        <v>10000</v>
      </c>
      <c r="E136" s="6"/>
      <c r="G136" s="6">
        <f>F136-E136</f>
        <v>0</v>
      </c>
      <c r="H136" s="15"/>
      <c r="I136" s="12"/>
      <c r="J136" s="6">
        <v>0</v>
      </c>
      <c r="K136" s="6">
        <v>0</v>
      </c>
      <c r="L136" s="6">
        <v>0</v>
      </c>
      <c r="M136" s="6">
        <v>0</v>
      </c>
      <c r="N136" s="23"/>
      <c r="O136" s="14"/>
      <c r="P136" s="22"/>
    </row>
    <row r="137" spans="1:16" ht="15.75" x14ac:dyDescent="0.25">
      <c r="A137" s="5" t="s">
        <v>17</v>
      </c>
      <c r="B137" s="57" t="s">
        <v>104</v>
      </c>
      <c r="D137" s="6">
        <v>82000</v>
      </c>
      <c r="E137" s="6">
        <f>D137</f>
        <v>82000</v>
      </c>
      <c r="F137" s="6">
        <v>86000</v>
      </c>
      <c r="G137" s="6">
        <f>F137-E137</f>
        <v>4000</v>
      </c>
      <c r="H137" s="15">
        <f>G137/E137</f>
        <v>4.878048780487805E-2</v>
      </c>
      <c r="I137" s="12">
        <v>82000</v>
      </c>
      <c r="J137" s="12">
        <f>I137</f>
        <v>82000</v>
      </c>
      <c r="K137" s="24">
        <f>J137*1.02</f>
        <v>83640</v>
      </c>
      <c r="L137" s="23">
        <v>83640</v>
      </c>
      <c r="M137" s="24">
        <f>L137+5000</f>
        <v>88640</v>
      </c>
      <c r="N137" s="23">
        <v>125000</v>
      </c>
      <c r="O137" s="23">
        <v>171980</v>
      </c>
      <c r="P137" s="23">
        <v>171980</v>
      </c>
    </row>
    <row r="138" spans="1:16" ht="15.75" x14ac:dyDescent="0.25">
      <c r="A138" s="5" t="s">
        <v>10</v>
      </c>
      <c r="C138" s="7">
        <f>SUM(C135:C137)</f>
        <v>82000</v>
      </c>
      <c r="D138" s="7">
        <f>SUM(D136:D137)</f>
        <v>82000</v>
      </c>
      <c r="E138" s="7">
        <f t="shared" ref="E138:J138" si="51">SUM(E135:E137)</f>
        <v>82000</v>
      </c>
      <c r="F138" s="7">
        <f t="shared" si="51"/>
        <v>86000</v>
      </c>
      <c r="G138" s="7">
        <f t="shared" si="51"/>
        <v>4000</v>
      </c>
      <c r="H138" s="7">
        <f t="shared" si="51"/>
        <v>4.878048780487805E-2</v>
      </c>
      <c r="I138" s="7">
        <f t="shared" si="51"/>
        <v>82000</v>
      </c>
      <c r="J138" s="7">
        <f t="shared" si="51"/>
        <v>82000</v>
      </c>
      <c r="K138" s="25">
        <f t="shared" ref="K138:P138" si="52">SUM(K137)</f>
        <v>83640</v>
      </c>
      <c r="L138" s="25">
        <f t="shared" si="52"/>
        <v>83640</v>
      </c>
      <c r="M138" s="25">
        <f t="shared" si="52"/>
        <v>88640</v>
      </c>
      <c r="N138" s="30">
        <f t="shared" si="52"/>
        <v>125000</v>
      </c>
      <c r="O138" s="30">
        <f t="shared" si="52"/>
        <v>171980</v>
      </c>
      <c r="P138" s="30">
        <f t="shared" si="52"/>
        <v>171980</v>
      </c>
    </row>
    <row r="139" spans="1:16" ht="15.75" x14ac:dyDescent="0.25">
      <c r="E139" s="6"/>
      <c r="H139" s="15"/>
      <c r="I139" s="12"/>
      <c r="J139" s="5"/>
      <c r="L139" s="23"/>
      <c r="M139" s="22"/>
      <c r="N139" s="23"/>
      <c r="O139" s="14"/>
      <c r="P139" s="22"/>
    </row>
    <row r="140" spans="1:16" ht="18" x14ac:dyDescent="0.4">
      <c r="A140" s="9" t="s">
        <v>105</v>
      </c>
      <c r="C140" s="8">
        <f t="shared" ref="C140:J140" si="53">C126+C132+C138</f>
        <v>83750</v>
      </c>
      <c r="D140" s="8">
        <f t="shared" si="53"/>
        <v>83750</v>
      </c>
      <c r="E140" s="8">
        <f t="shared" si="53"/>
        <v>83750</v>
      </c>
      <c r="F140" s="8" t="e">
        <f t="shared" si="53"/>
        <v>#REF!</v>
      </c>
      <c r="G140" s="8" t="e">
        <f t="shared" si="53"/>
        <v>#REF!</v>
      </c>
      <c r="H140" s="8" t="e">
        <f t="shared" si="53"/>
        <v>#REF!</v>
      </c>
      <c r="I140" s="8" t="e">
        <f t="shared" si="53"/>
        <v>#REF!</v>
      </c>
      <c r="J140" s="8">
        <f t="shared" si="53"/>
        <v>83750</v>
      </c>
      <c r="K140" s="8">
        <f>K126+K132+K138</f>
        <v>85390</v>
      </c>
      <c r="L140" s="8">
        <f>L126+L132+L138</f>
        <v>85390</v>
      </c>
      <c r="M140" s="8">
        <f>M126+M132+M138</f>
        <v>90390</v>
      </c>
      <c r="N140" s="8">
        <f t="shared" ref="N140:P140" si="54">N126+N132+N138</f>
        <v>127850</v>
      </c>
      <c r="O140" s="8">
        <f t="shared" si="54"/>
        <v>174830</v>
      </c>
      <c r="P140" s="8">
        <f t="shared" si="54"/>
        <v>174830</v>
      </c>
    </row>
    <row r="141" spans="1:16" ht="15.75" x14ac:dyDescent="0.25">
      <c r="E141" s="6"/>
      <c r="G141" s="6">
        <f t="shared" ref="G141:G147" si="55">F141-E141</f>
        <v>0</v>
      </c>
      <c r="H141" s="15"/>
      <c r="I141" s="12"/>
      <c r="J141" s="5"/>
      <c r="L141" s="23"/>
      <c r="M141" s="22"/>
      <c r="N141" s="23"/>
      <c r="O141" s="14"/>
      <c r="P141" s="22"/>
    </row>
    <row r="142" spans="1:16" ht="15.75" x14ac:dyDescent="0.25">
      <c r="A142" s="3" t="s">
        <v>106</v>
      </c>
      <c r="E142" s="6"/>
      <c r="G142" s="6">
        <f t="shared" si="55"/>
        <v>0</v>
      </c>
      <c r="H142" s="15"/>
      <c r="I142" s="12"/>
      <c r="J142" s="5"/>
      <c r="L142" s="23"/>
      <c r="M142" s="22"/>
      <c r="N142" s="23"/>
      <c r="O142" s="14"/>
      <c r="P142" s="22"/>
    </row>
    <row r="143" spans="1:16" ht="15.75" x14ac:dyDescent="0.25">
      <c r="E143" s="6"/>
      <c r="G143" s="6">
        <f t="shared" si="55"/>
        <v>0</v>
      </c>
      <c r="H143" s="15"/>
      <c r="I143" s="12"/>
      <c r="J143" s="5"/>
      <c r="L143" s="23"/>
      <c r="M143" s="22"/>
      <c r="N143" s="23"/>
      <c r="O143" s="14"/>
      <c r="P143" s="22"/>
    </row>
    <row r="144" spans="1:16" ht="15.75" x14ac:dyDescent="0.25">
      <c r="A144" s="3" t="s">
        <v>107</v>
      </c>
      <c r="E144" s="6"/>
      <c r="G144" s="6">
        <f t="shared" si="55"/>
        <v>0</v>
      </c>
      <c r="H144" s="15"/>
      <c r="I144" s="12"/>
      <c r="J144" s="5"/>
      <c r="L144" s="23"/>
      <c r="M144" s="22"/>
      <c r="N144" s="23"/>
      <c r="O144" s="14"/>
      <c r="P144" s="22"/>
    </row>
    <row r="145" spans="1:17" ht="15.75" x14ac:dyDescent="0.25">
      <c r="A145" s="5" t="s">
        <v>13</v>
      </c>
      <c r="B145" s="57" t="s">
        <v>108</v>
      </c>
      <c r="C145" s="6">
        <f>46227*1.02</f>
        <v>47151.54</v>
      </c>
      <c r="D145" s="6" t="e">
        <f>#REF!+2000+750</f>
        <v>#REF!</v>
      </c>
      <c r="E145" s="6">
        <f>46227+2750</f>
        <v>48977</v>
      </c>
      <c r="F145" s="12">
        <f>E145+1800</f>
        <v>50777</v>
      </c>
      <c r="G145" s="6">
        <f t="shared" si="55"/>
        <v>1800</v>
      </c>
      <c r="H145" s="17">
        <f>G145/E145</f>
        <v>3.6751944790411828E-2</v>
      </c>
      <c r="I145" s="12">
        <f>F145</f>
        <v>50777</v>
      </c>
      <c r="J145" s="12">
        <f>I145</f>
        <v>50777</v>
      </c>
      <c r="K145" s="24">
        <v>52277</v>
      </c>
      <c r="L145" s="23">
        <v>52277</v>
      </c>
      <c r="M145" s="24">
        <f>L145</f>
        <v>52277</v>
      </c>
      <c r="N145" s="23">
        <v>54077</v>
      </c>
      <c r="O145" s="23">
        <v>54077</v>
      </c>
      <c r="P145" s="23">
        <v>54077</v>
      </c>
      <c r="Q145" s="37"/>
    </row>
    <row r="146" spans="1:17" ht="15.75" x14ac:dyDescent="0.25">
      <c r="A146" s="5" t="s">
        <v>15</v>
      </c>
      <c r="B146" s="57" t="s">
        <v>109</v>
      </c>
      <c r="E146" s="6"/>
      <c r="G146" s="6">
        <f t="shared" si="55"/>
        <v>0</v>
      </c>
      <c r="H146" s="15"/>
      <c r="I146" s="12"/>
      <c r="J146" s="12">
        <f>I146</f>
        <v>0</v>
      </c>
      <c r="K146" s="24">
        <f>J146</f>
        <v>0</v>
      </c>
      <c r="L146" s="23">
        <v>0</v>
      </c>
      <c r="M146" s="24">
        <f t="shared" ref="M146:M148" si="56">L146</f>
        <v>0</v>
      </c>
      <c r="N146" s="23">
        <v>0</v>
      </c>
      <c r="O146" s="23">
        <v>0</v>
      </c>
      <c r="P146" s="23">
        <v>0</v>
      </c>
    </row>
    <row r="147" spans="1:17" ht="15.75" x14ac:dyDescent="0.25">
      <c r="A147" s="5" t="s">
        <v>17</v>
      </c>
      <c r="B147" s="57" t="s">
        <v>110</v>
      </c>
      <c r="C147" s="6">
        <v>1200</v>
      </c>
      <c r="D147" s="6">
        <f>C147</f>
        <v>1200</v>
      </c>
      <c r="E147" s="6">
        <v>1200</v>
      </c>
      <c r="F147" s="6">
        <v>1200</v>
      </c>
      <c r="G147" s="6">
        <f t="shared" si="55"/>
        <v>0</v>
      </c>
      <c r="H147" s="20">
        <f>G147/E147</f>
        <v>0</v>
      </c>
      <c r="I147" s="12">
        <f>F147</f>
        <v>1200</v>
      </c>
      <c r="J147" s="12">
        <f>I147</f>
        <v>1200</v>
      </c>
      <c r="K147" s="24">
        <f>J147</f>
        <v>1200</v>
      </c>
      <c r="L147" s="23">
        <v>1200</v>
      </c>
      <c r="M147" s="24">
        <f t="shared" si="56"/>
        <v>1200</v>
      </c>
      <c r="N147" s="23">
        <v>1200</v>
      </c>
      <c r="O147" s="23">
        <v>1200</v>
      </c>
      <c r="P147" s="23">
        <v>1200</v>
      </c>
    </row>
    <row r="148" spans="1:17" ht="15.75" x14ac:dyDescent="0.25">
      <c r="A148" s="5" t="s">
        <v>10</v>
      </c>
      <c r="C148" s="7">
        <f t="shared" ref="C148:J148" si="57">SUM(C145:C147)</f>
        <v>48351.54</v>
      </c>
      <c r="D148" s="7" t="e">
        <f t="shared" si="57"/>
        <v>#REF!</v>
      </c>
      <c r="E148" s="7">
        <f t="shared" si="57"/>
        <v>50177</v>
      </c>
      <c r="F148" s="7">
        <f t="shared" si="57"/>
        <v>51977</v>
      </c>
      <c r="G148" s="7">
        <f t="shared" si="57"/>
        <v>1800</v>
      </c>
      <c r="H148" s="7">
        <f t="shared" si="57"/>
        <v>3.6751944790411828E-2</v>
      </c>
      <c r="I148" s="7">
        <f t="shared" si="57"/>
        <v>51977</v>
      </c>
      <c r="J148" s="7">
        <f t="shared" si="57"/>
        <v>51977</v>
      </c>
      <c r="K148" s="25">
        <f>SUM(K145:K147)</f>
        <v>53477</v>
      </c>
      <c r="L148" s="25">
        <f>SUM(L145:L147)</f>
        <v>53477</v>
      </c>
      <c r="M148" s="25">
        <f t="shared" si="56"/>
        <v>53477</v>
      </c>
      <c r="N148" s="30">
        <f>SUM(N145:N147)</f>
        <v>55277</v>
      </c>
      <c r="O148" s="30">
        <f>SUM(O145:O147)</f>
        <v>55277</v>
      </c>
      <c r="P148" s="30">
        <f>SUM(P145:P147)</f>
        <v>55277</v>
      </c>
    </row>
    <row r="149" spans="1:17" ht="15.75" x14ac:dyDescent="0.25">
      <c r="E149" s="6"/>
      <c r="G149" s="6">
        <f>F149-E149</f>
        <v>0</v>
      </c>
      <c r="H149" s="15"/>
      <c r="I149" s="12"/>
      <c r="J149" s="5"/>
      <c r="L149" s="23"/>
      <c r="M149" s="24"/>
      <c r="N149" s="23"/>
      <c r="O149" s="14"/>
      <c r="P149" s="22"/>
    </row>
    <row r="150" spans="1:17" ht="15.75" x14ac:dyDescent="0.25">
      <c r="E150" s="6"/>
      <c r="G150" s="6">
        <f>F150-E150</f>
        <v>0</v>
      </c>
      <c r="H150" s="15"/>
      <c r="I150" s="12"/>
      <c r="J150" s="5"/>
      <c r="L150" s="23"/>
      <c r="M150" s="24"/>
      <c r="N150" s="23"/>
      <c r="O150" s="14"/>
      <c r="P150" s="22"/>
    </row>
    <row r="151" spans="1:17" ht="15.75" x14ac:dyDescent="0.25">
      <c r="A151" s="3" t="s">
        <v>111</v>
      </c>
      <c r="E151" s="6"/>
      <c r="G151" s="6">
        <f>F151-E151</f>
        <v>0</v>
      </c>
      <c r="H151" s="15"/>
      <c r="I151" s="12"/>
      <c r="J151" s="5"/>
      <c r="L151" s="23"/>
      <c r="M151" s="24"/>
      <c r="N151" s="23"/>
      <c r="O151" s="14"/>
      <c r="P151" s="22"/>
    </row>
    <row r="152" spans="1:17" ht="15.75" x14ac:dyDescent="0.25">
      <c r="A152" s="5" t="s">
        <v>17</v>
      </c>
      <c r="B152" s="57" t="s">
        <v>112</v>
      </c>
      <c r="C152" s="6">
        <v>2500</v>
      </c>
      <c r="D152" s="6">
        <f>C152</f>
        <v>2500</v>
      </c>
      <c r="E152" s="6">
        <f>D152</f>
        <v>2500</v>
      </c>
      <c r="F152" s="6" t="e">
        <f>#REF!</f>
        <v>#REF!</v>
      </c>
      <c r="G152" s="6" t="e">
        <f>F152-E152</f>
        <v>#REF!</v>
      </c>
      <c r="H152" s="20" t="e">
        <f>G152/E152</f>
        <v>#REF!</v>
      </c>
      <c r="I152" s="12" t="e">
        <f>F152</f>
        <v>#REF!</v>
      </c>
      <c r="J152" s="12">
        <v>2500</v>
      </c>
      <c r="K152" s="24">
        <v>3000</v>
      </c>
      <c r="L152" s="23">
        <v>3000</v>
      </c>
      <c r="M152" s="24">
        <f>L152+1500</f>
        <v>4500</v>
      </c>
      <c r="N152" s="23">
        <v>4500</v>
      </c>
      <c r="O152" s="23">
        <v>4500</v>
      </c>
      <c r="P152" s="23">
        <v>4500</v>
      </c>
    </row>
    <row r="153" spans="1:17" ht="15.75" x14ac:dyDescent="0.25">
      <c r="A153" s="5" t="s">
        <v>10</v>
      </c>
      <c r="C153" s="7">
        <f>SUM(C152)</f>
        <v>2500</v>
      </c>
      <c r="D153" s="7">
        <f>SUM(D152)</f>
        <v>2500</v>
      </c>
      <c r="E153" s="7">
        <f>D153</f>
        <v>2500</v>
      </c>
      <c r="F153" s="7">
        <f t="shared" ref="F153:J153" si="58">E153</f>
        <v>2500</v>
      </c>
      <c r="G153" s="7">
        <f t="shared" si="58"/>
        <v>2500</v>
      </c>
      <c r="H153" s="7">
        <f t="shared" si="58"/>
        <v>2500</v>
      </c>
      <c r="I153" s="7">
        <f t="shared" si="58"/>
        <v>2500</v>
      </c>
      <c r="J153" s="7">
        <f t="shared" si="58"/>
        <v>2500</v>
      </c>
      <c r="K153" s="7">
        <f t="shared" ref="K153:P153" si="59">SUM(K152)</f>
        <v>3000</v>
      </c>
      <c r="L153" s="7">
        <f t="shared" si="59"/>
        <v>3000</v>
      </c>
      <c r="M153" s="25">
        <f t="shared" si="59"/>
        <v>4500</v>
      </c>
      <c r="N153" s="30">
        <f t="shared" si="59"/>
        <v>4500</v>
      </c>
      <c r="O153" s="30">
        <f t="shared" si="59"/>
        <v>4500</v>
      </c>
      <c r="P153" s="30">
        <f t="shared" si="59"/>
        <v>4500</v>
      </c>
    </row>
    <row r="154" spans="1:17" ht="15.75" x14ac:dyDescent="0.25">
      <c r="E154" s="6"/>
      <c r="G154" s="6">
        <f>F154-E154</f>
        <v>0</v>
      </c>
      <c r="H154" s="15"/>
      <c r="I154" s="12"/>
      <c r="J154" s="5"/>
      <c r="K154" s="7"/>
      <c r="L154" s="23"/>
      <c r="M154" s="7"/>
      <c r="N154" s="23"/>
      <c r="O154" s="14"/>
      <c r="P154" s="22"/>
    </row>
    <row r="155" spans="1:17" ht="18" x14ac:dyDescent="0.4">
      <c r="A155" s="9" t="s">
        <v>113</v>
      </c>
      <c r="C155" s="8">
        <f t="shared" ref="C155:J155" si="60">C148+C153</f>
        <v>50851.54</v>
      </c>
      <c r="D155" s="8" t="e">
        <f t="shared" si="60"/>
        <v>#REF!</v>
      </c>
      <c r="E155" s="8">
        <f t="shared" si="60"/>
        <v>52677</v>
      </c>
      <c r="F155" s="8">
        <f t="shared" si="60"/>
        <v>54477</v>
      </c>
      <c r="G155" s="8">
        <f t="shared" si="60"/>
        <v>4300</v>
      </c>
      <c r="H155" s="8">
        <f t="shared" si="60"/>
        <v>2500.0367519447905</v>
      </c>
      <c r="I155" s="8">
        <f t="shared" si="60"/>
        <v>54477</v>
      </c>
      <c r="J155" s="8">
        <f t="shared" si="60"/>
        <v>54477</v>
      </c>
      <c r="K155" s="8">
        <f t="shared" ref="K155:P155" si="61">K148+K153</f>
        <v>56477</v>
      </c>
      <c r="L155" s="8">
        <f t="shared" si="61"/>
        <v>56477</v>
      </c>
      <c r="M155" s="8">
        <f t="shared" si="61"/>
        <v>57977</v>
      </c>
      <c r="N155" s="8">
        <f t="shared" si="61"/>
        <v>59777</v>
      </c>
      <c r="O155" s="8">
        <f t="shared" si="61"/>
        <v>59777</v>
      </c>
      <c r="P155" s="8">
        <f t="shared" si="61"/>
        <v>59777</v>
      </c>
    </row>
    <row r="156" spans="1:17" ht="15.75" x14ac:dyDescent="0.25">
      <c r="E156" s="6"/>
      <c r="G156" s="6">
        <f>F156-E156</f>
        <v>0</v>
      </c>
      <c r="H156" s="15"/>
      <c r="I156" s="12"/>
      <c r="J156" s="5"/>
      <c r="L156" s="23"/>
      <c r="M156" s="22"/>
      <c r="N156" s="23"/>
      <c r="O156" s="14"/>
      <c r="P156" s="22"/>
    </row>
    <row r="157" spans="1:17" ht="15.75" x14ac:dyDescent="0.25">
      <c r="A157" s="3" t="s">
        <v>114</v>
      </c>
      <c r="E157" s="6"/>
      <c r="G157" s="6">
        <f>F157-E157</f>
        <v>0</v>
      </c>
      <c r="H157" s="15"/>
      <c r="I157" s="12"/>
      <c r="J157" s="5"/>
      <c r="L157" s="23"/>
      <c r="M157" s="22"/>
      <c r="N157" s="23"/>
      <c r="O157" s="14"/>
      <c r="P157" s="22"/>
    </row>
    <row r="158" spans="1:17" ht="15.75" x14ac:dyDescent="0.25">
      <c r="E158" s="6"/>
      <c r="G158" s="6">
        <f>F158-E158</f>
        <v>0</v>
      </c>
      <c r="H158" s="15"/>
      <c r="I158" s="12"/>
      <c r="J158" s="5"/>
      <c r="L158" s="23"/>
      <c r="M158" s="22"/>
      <c r="N158" s="23"/>
      <c r="O158" s="14"/>
      <c r="P158" s="22"/>
    </row>
    <row r="159" spans="1:17" ht="15.75" x14ac:dyDescent="0.25">
      <c r="A159" s="3" t="s">
        <v>115</v>
      </c>
      <c r="B159" s="58"/>
      <c r="E159" s="6"/>
      <c r="G159" s="6">
        <f>F159-E159</f>
        <v>0</v>
      </c>
      <c r="H159" s="15"/>
      <c r="I159" s="12"/>
      <c r="J159" s="5"/>
      <c r="L159" s="23"/>
      <c r="M159" s="22"/>
      <c r="N159" s="23"/>
      <c r="O159" s="14"/>
      <c r="P159" s="22"/>
    </row>
    <row r="160" spans="1:17" ht="15.75" x14ac:dyDescent="0.25">
      <c r="A160" s="5" t="s">
        <v>17</v>
      </c>
      <c r="B160" s="57" t="s">
        <v>116</v>
      </c>
      <c r="C160" s="6">
        <v>1000</v>
      </c>
      <c r="D160" s="6">
        <v>500</v>
      </c>
      <c r="E160" s="6">
        <f>D160</f>
        <v>500</v>
      </c>
      <c r="F160" s="6" t="e">
        <f>#REF!</f>
        <v>#REF!</v>
      </c>
      <c r="G160" s="6" t="e">
        <f>F160-E160</f>
        <v>#REF!</v>
      </c>
      <c r="H160" s="15" t="e">
        <f>G160/E160</f>
        <v>#REF!</v>
      </c>
      <c r="I160" s="12" t="e">
        <f>F160</f>
        <v>#REF!</v>
      </c>
      <c r="J160" s="12">
        <v>500</v>
      </c>
      <c r="K160" s="24">
        <f>J160</f>
        <v>500</v>
      </c>
      <c r="L160" s="23">
        <v>500</v>
      </c>
      <c r="M160" s="24">
        <f>L160</f>
        <v>500</v>
      </c>
      <c r="N160" s="23">
        <v>750</v>
      </c>
      <c r="O160" s="23">
        <v>750</v>
      </c>
      <c r="P160" s="23">
        <v>750</v>
      </c>
    </row>
    <row r="161" spans="1:16" ht="15.75" x14ac:dyDescent="0.25">
      <c r="A161" s="5" t="s">
        <v>10</v>
      </c>
      <c r="C161" s="4">
        <f t="shared" ref="C161:J161" si="62">SUM(C160)</f>
        <v>1000</v>
      </c>
      <c r="D161" s="7">
        <f t="shared" si="62"/>
        <v>500</v>
      </c>
      <c r="E161" s="7">
        <f t="shared" si="62"/>
        <v>500</v>
      </c>
      <c r="F161" s="7" t="e">
        <f t="shared" si="62"/>
        <v>#REF!</v>
      </c>
      <c r="G161" s="7" t="e">
        <f t="shared" si="62"/>
        <v>#REF!</v>
      </c>
      <c r="H161" s="7" t="e">
        <f t="shared" si="62"/>
        <v>#REF!</v>
      </c>
      <c r="I161" s="7" t="e">
        <f t="shared" si="62"/>
        <v>#REF!</v>
      </c>
      <c r="J161" s="7">
        <f t="shared" si="62"/>
        <v>500</v>
      </c>
      <c r="K161" s="25">
        <f>SUM(K160)</f>
        <v>500</v>
      </c>
      <c r="L161" s="25">
        <f>SUM(L160)</f>
        <v>500</v>
      </c>
      <c r="M161" s="25">
        <f>L161</f>
        <v>500</v>
      </c>
      <c r="N161" s="25">
        <f>SUM(N160)</f>
        <v>750</v>
      </c>
      <c r="O161" s="25">
        <f>SUM(O160)</f>
        <v>750</v>
      </c>
      <c r="P161" s="25">
        <f>SUM(P160)</f>
        <v>750</v>
      </c>
    </row>
    <row r="162" spans="1:16" ht="15.75" x14ac:dyDescent="0.25">
      <c r="E162" s="6"/>
      <c r="G162" s="6">
        <f t="shared" ref="G162:G167" si="63">F162-E162</f>
        <v>0</v>
      </c>
      <c r="H162" s="15"/>
      <c r="I162" s="12"/>
      <c r="J162" s="5"/>
      <c r="L162" s="23"/>
      <c r="M162" s="22"/>
      <c r="N162" s="23"/>
      <c r="O162" s="14"/>
      <c r="P162" s="22"/>
    </row>
    <row r="163" spans="1:16" ht="15.75" x14ac:dyDescent="0.25">
      <c r="E163" s="6"/>
      <c r="G163" s="6">
        <f t="shared" si="63"/>
        <v>0</v>
      </c>
      <c r="H163" s="15"/>
      <c r="I163" s="12"/>
      <c r="J163" s="5"/>
      <c r="L163" s="23"/>
      <c r="M163" s="22"/>
      <c r="N163" s="23"/>
      <c r="O163" s="14"/>
      <c r="P163" s="22"/>
    </row>
    <row r="164" spans="1:16" ht="15.75" x14ac:dyDescent="0.25">
      <c r="A164" s="3" t="s">
        <v>280</v>
      </c>
      <c r="E164" s="6"/>
      <c r="G164" s="6">
        <f t="shared" si="63"/>
        <v>0</v>
      </c>
      <c r="H164" s="15"/>
      <c r="I164" s="12"/>
      <c r="J164" s="5"/>
      <c r="L164" s="23"/>
      <c r="M164" s="22"/>
      <c r="N164" s="23"/>
      <c r="O164" s="14"/>
      <c r="P164" s="22"/>
    </row>
    <row r="165" spans="1:16" ht="15.75" x14ac:dyDescent="0.25">
      <c r="A165" s="5" t="s">
        <v>13</v>
      </c>
      <c r="B165" s="57" t="s">
        <v>117</v>
      </c>
      <c r="E165" s="6"/>
      <c r="G165" s="6">
        <f t="shared" si="63"/>
        <v>0</v>
      </c>
      <c r="H165" s="15"/>
      <c r="I165" s="12"/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1:16" ht="15.75" x14ac:dyDescent="0.25">
      <c r="A166" s="5" t="s">
        <v>15</v>
      </c>
      <c r="B166" s="57" t="s">
        <v>118</v>
      </c>
      <c r="E166" s="6"/>
      <c r="G166" s="6">
        <f t="shared" si="63"/>
        <v>0</v>
      </c>
      <c r="H166" s="15"/>
      <c r="I166" s="12"/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1:16" ht="15.75" x14ac:dyDescent="0.25">
      <c r="A167" s="5" t="s">
        <v>17</v>
      </c>
      <c r="B167" s="57" t="s">
        <v>119</v>
      </c>
      <c r="C167" s="6">
        <v>500</v>
      </c>
      <c r="D167" s="6">
        <v>500</v>
      </c>
      <c r="E167" s="6">
        <f>D167</f>
        <v>500</v>
      </c>
      <c r="F167" s="6" t="e">
        <f>#REF!</f>
        <v>#REF!</v>
      </c>
      <c r="G167" s="6" t="e">
        <f t="shared" si="63"/>
        <v>#REF!</v>
      </c>
      <c r="H167" s="15" t="e">
        <f>G167/E167</f>
        <v>#REF!</v>
      </c>
      <c r="I167" s="12" t="e">
        <f>F167</f>
        <v>#REF!</v>
      </c>
      <c r="J167" s="12">
        <v>500</v>
      </c>
      <c r="K167" s="24">
        <v>600</v>
      </c>
      <c r="L167" s="23">
        <v>600</v>
      </c>
      <c r="M167" s="24">
        <f>L167</f>
        <v>600</v>
      </c>
      <c r="N167" s="23">
        <v>700</v>
      </c>
      <c r="O167" s="23">
        <v>700</v>
      </c>
      <c r="P167" s="23">
        <v>700</v>
      </c>
    </row>
    <row r="168" spans="1:16" ht="15.75" x14ac:dyDescent="0.25">
      <c r="A168" s="5" t="s">
        <v>10</v>
      </c>
      <c r="C168" s="7">
        <f>SUM(C167)</f>
        <v>500</v>
      </c>
      <c r="D168" s="7">
        <f>C168</f>
        <v>500</v>
      </c>
      <c r="E168" s="7">
        <f>D168</f>
        <v>500</v>
      </c>
      <c r="F168" s="7" t="e">
        <f>#REF!</f>
        <v>#REF!</v>
      </c>
      <c r="G168" s="7" t="e">
        <f>#REF!</f>
        <v>#REF!</v>
      </c>
      <c r="H168" s="7" t="e">
        <f>F168</f>
        <v>#REF!</v>
      </c>
      <c r="I168" s="7">
        <v>500</v>
      </c>
      <c r="J168" s="7">
        <v>500</v>
      </c>
      <c r="K168" s="25">
        <f>SUM(K167)</f>
        <v>600</v>
      </c>
      <c r="L168" s="25">
        <f>SUM(L167)</f>
        <v>600</v>
      </c>
      <c r="M168" s="25">
        <f>L168</f>
        <v>600</v>
      </c>
      <c r="N168" s="30">
        <f>SUM(N167)</f>
        <v>700</v>
      </c>
      <c r="O168" s="30">
        <f>SUM(O167)</f>
        <v>700</v>
      </c>
      <c r="P168" s="30">
        <f>SUM(P167)</f>
        <v>700</v>
      </c>
    </row>
    <row r="169" spans="1:16" ht="15.75" x14ac:dyDescent="0.25">
      <c r="E169" s="6"/>
      <c r="G169" s="6">
        <f>F169-E169</f>
        <v>0</v>
      </c>
      <c r="H169" s="15"/>
      <c r="I169" s="12">
        <f>F169</f>
        <v>0</v>
      </c>
      <c r="J169" s="5"/>
      <c r="L169" s="23"/>
      <c r="M169" s="22"/>
      <c r="N169" s="23"/>
      <c r="O169" s="14"/>
      <c r="P169" s="22"/>
    </row>
    <row r="170" spans="1:16" ht="18" x14ac:dyDescent="0.4">
      <c r="A170" s="9" t="s">
        <v>120</v>
      </c>
      <c r="C170" s="8">
        <f t="shared" ref="C170:J170" si="64">C161+C168</f>
        <v>1500</v>
      </c>
      <c r="D170" s="8">
        <f t="shared" si="64"/>
        <v>1000</v>
      </c>
      <c r="E170" s="8">
        <f t="shared" si="64"/>
        <v>1000</v>
      </c>
      <c r="F170" s="8" t="e">
        <f t="shared" si="64"/>
        <v>#REF!</v>
      </c>
      <c r="G170" s="8" t="e">
        <f t="shared" si="64"/>
        <v>#REF!</v>
      </c>
      <c r="H170" s="8" t="e">
        <f t="shared" si="64"/>
        <v>#REF!</v>
      </c>
      <c r="I170" s="8" t="e">
        <f t="shared" si="64"/>
        <v>#REF!</v>
      </c>
      <c r="J170" s="8">
        <f t="shared" si="64"/>
        <v>1000</v>
      </c>
      <c r="K170" s="8">
        <f t="shared" ref="K170:P170" si="65">K161+K168</f>
        <v>1100</v>
      </c>
      <c r="L170" s="8">
        <f t="shared" si="65"/>
        <v>1100</v>
      </c>
      <c r="M170" s="8">
        <f t="shared" si="65"/>
        <v>1100</v>
      </c>
      <c r="N170" s="8">
        <f t="shared" si="65"/>
        <v>1450</v>
      </c>
      <c r="O170" s="8">
        <f t="shared" si="65"/>
        <v>1450</v>
      </c>
      <c r="P170" s="8">
        <f t="shared" si="65"/>
        <v>1450</v>
      </c>
    </row>
    <row r="171" spans="1:16" ht="15.75" x14ac:dyDescent="0.25">
      <c r="E171" s="6"/>
      <c r="G171" s="6">
        <f t="shared" ref="G171:G176" si="66">F171-E171</f>
        <v>0</v>
      </c>
      <c r="H171" s="15"/>
      <c r="I171" s="12"/>
      <c r="J171" s="5"/>
      <c r="L171" s="23"/>
      <c r="M171" s="22"/>
      <c r="N171" s="23"/>
      <c r="O171" s="14"/>
      <c r="P171" s="22"/>
    </row>
    <row r="172" spans="1:16" ht="15.75" x14ac:dyDescent="0.25">
      <c r="E172" s="6"/>
      <c r="G172" s="6">
        <f t="shared" si="66"/>
        <v>0</v>
      </c>
      <c r="H172" s="15"/>
      <c r="I172" s="12"/>
      <c r="J172" s="5"/>
      <c r="L172" s="23"/>
      <c r="M172" s="22"/>
      <c r="N172" s="23"/>
      <c r="O172" s="14"/>
      <c r="P172" s="22"/>
    </row>
    <row r="173" spans="1:16" ht="15.75" x14ac:dyDescent="0.25">
      <c r="A173" s="3" t="s">
        <v>121</v>
      </c>
      <c r="E173" s="6"/>
      <c r="G173" s="6">
        <f t="shared" si="66"/>
        <v>0</v>
      </c>
      <c r="H173" s="15"/>
      <c r="I173" s="12"/>
      <c r="J173" s="5"/>
      <c r="L173" s="23"/>
      <c r="M173" s="22"/>
      <c r="N173" s="23"/>
      <c r="O173" s="14"/>
      <c r="P173" s="22"/>
    </row>
    <row r="174" spans="1:16" ht="15.75" x14ac:dyDescent="0.25">
      <c r="E174" s="6"/>
      <c r="G174" s="6">
        <f t="shared" si="66"/>
        <v>0</v>
      </c>
      <c r="H174" s="15"/>
      <c r="I174" s="12"/>
      <c r="J174" s="5"/>
      <c r="L174" s="23"/>
      <c r="M174" s="22"/>
      <c r="N174" s="23"/>
      <c r="O174" s="14"/>
      <c r="P174" s="22"/>
    </row>
    <row r="175" spans="1:16" ht="15.75" x14ac:dyDescent="0.25">
      <c r="A175" s="5" t="s">
        <v>122</v>
      </c>
      <c r="E175" s="6"/>
      <c r="G175" s="6">
        <f t="shared" si="66"/>
        <v>0</v>
      </c>
      <c r="H175" s="15"/>
      <c r="I175" s="12"/>
      <c r="J175" s="5"/>
      <c r="L175" s="23"/>
      <c r="M175" s="22"/>
      <c r="N175" s="23"/>
      <c r="O175" s="14"/>
      <c r="P175" s="22"/>
    </row>
    <row r="176" spans="1:16" ht="15.75" x14ac:dyDescent="0.25">
      <c r="A176" s="5" t="s">
        <v>17</v>
      </c>
      <c r="B176" s="57" t="s">
        <v>123</v>
      </c>
      <c r="C176" s="6">
        <v>1800</v>
      </c>
      <c r="D176" s="6">
        <f>C176</f>
        <v>1800</v>
      </c>
      <c r="E176" s="6">
        <f>D176</f>
        <v>1800</v>
      </c>
      <c r="F176" s="6" t="e">
        <f>#REF!</f>
        <v>#REF!</v>
      </c>
      <c r="G176" s="6" t="e">
        <f t="shared" si="66"/>
        <v>#REF!</v>
      </c>
      <c r="H176" s="15" t="e">
        <f>G176/E176</f>
        <v>#REF!</v>
      </c>
      <c r="I176" s="12" t="e">
        <f>F176</f>
        <v>#REF!</v>
      </c>
      <c r="J176" s="12">
        <v>1800</v>
      </c>
      <c r="K176" s="24">
        <f>J176</f>
        <v>1800</v>
      </c>
      <c r="L176" s="23">
        <v>1800</v>
      </c>
      <c r="M176" s="24">
        <f>L176</f>
        <v>1800</v>
      </c>
      <c r="N176" s="23">
        <v>1800</v>
      </c>
      <c r="O176" s="23">
        <v>1800</v>
      </c>
      <c r="P176" s="23">
        <v>1800</v>
      </c>
    </row>
    <row r="177" spans="1:16" ht="15.75" x14ac:dyDescent="0.25">
      <c r="A177" s="5" t="s">
        <v>10</v>
      </c>
      <c r="C177" s="7">
        <f>SUM(C176)</f>
        <v>1800</v>
      </c>
      <c r="D177" s="7">
        <f>C177</f>
        <v>1800</v>
      </c>
      <c r="E177" s="7">
        <f>D177</f>
        <v>1800</v>
      </c>
      <c r="F177" s="7">
        <v>1800</v>
      </c>
      <c r="G177" s="7" t="e">
        <f>#REF!</f>
        <v>#REF!</v>
      </c>
      <c r="H177" s="7">
        <f>F177</f>
        <v>1800</v>
      </c>
      <c r="I177" s="7">
        <v>1800</v>
      </c>
      <c r="J177" s="7">
        <v>1800</v>
      </c>
      <c r="K177" s="25">
        <f>SUM(K176)</f>
        <v>1800</v>
      </c>
      <c r="L177" s="25">
        <f>SUM(L176)</f>
        <v>1800</v>
      </c>
      <c r="M177" s="25">
        <f t="shared" ref="M177:M212" si="67">L177</f>
        <v>1800</v>
      </c>
      <c r="N177" s="30">
        <f>SUM(N176)</f>
        <v>1800</v>
      </c>
      <c r="O177" s="30">
        <f>SUM(O176)</f>
        <v>1800</v>
      </c>
      <c r="P177" s="30">
        <f>SUM(P176)</f>
        <v>1800</v>
      </c>
    </row>
    <row r="178" spans="1:16" ht="15.75" x14ac:dyDescent="0.25">
      <c r="E178" s="6"/>
      <c r="G178" s="6">
        <f>F178-E178</f>
        <v>0</v>
      </c>
      <c r="H178" s="15"/>
      <c r="I178" s="12"/>
      <c r="J178" s="5"/>
      <c r="L178" s="23"/>
      <c r="M178" s="24"/>
      <c r="N178" s="23"/>
      <c r="O178" s="14"/>
      <c r="P178" s="22"/>
    </row>
    <row r="179" spans="1:16" ht="15.75" x14ac:dyDescent="0.25">
      <c r="A179" s="3" t="s">
        <v>124</v>
      </c>
      <c r="E179" s="6"/>
      <c r="G179" s="6">
        <f>F179-E179</f>
        <v>0</v>
      </c>
      <c r="H179" s="15"/>
      <c r="I179" s="12"/>
      <c r="J179" s="5"/>
      <c r="L179" s="23"/>
      <c r="M179" s="24"/>
      <c r="N179" s="23"/>
      <c r="O179" s="14"/>
      <c r="P179" s="22"/>
    </row>
    <row r="180" spans="1:16" ht="15.75" x14ac:dyDescent="0.25">
      <c r="A180" s="5" t="s">
        <v>13</v>
      </c>
      <c r="B180" s="57" t="s">
        <v>311</v>
      </c>
      <c r="C180" s="6">
        <v>10000</v>
      </c>
      <c r="D180" s="6">
        <f>C180</f>
        <v>10000</v>
      </c>
      <c r="E180" s="6">
        <f>D180</f>
        <v>10000</v>
      </c>
      <c r="F180" s="6">
        <v>8500</v>
      </c>
      <c r="G180" s="6">
        <f>F180-E180</f>
        <v>-1500</v>
      </c>
      <c r="H180" s="15">
        <f>G180/E180</f>
        <v>-0.15</v>
      </c>
      <c r="I180" s="12">
        <f>F180</f>
        <v>8500</v>
      </c>
      <c r="J180" s="12">
        <f>I180</f>
        <v>8500</v>
      </c>
      <c r="K180" s="24">
        <f>J180</f>
        <v>8500</v>
      </c>
      <c r="L180" s="23">
        <v>8500</v>
      </c>
      <c r="M180" s="24">
        <f t="shared" si="67"/>
        <v>8500</v>
      </c>
      <c r="N180" s="23">
        <v>10000</v>
      </c>
      <c r="O180" s="23">
        <v>10000</v>
      </c>
      <c r="P180" s="23">
        <v>10000</v>
      </c>
    </row>
    <row r="181" spans="1:16" ht="15.75" x14ac:dyDescent="0.25">
      <c r="A181" s="5" t="s">
        <v>15</v>
      </c>
      <c r="B181" s="57" t="s">
        <v>312</v>
      </c>
      <c r="D181" s="6">
        <v>800</v>
      </c>
      <c r="E181" s="6">
        <f>D181</f>
        <v>800</v>
      </c>
      <c r="F181" s="6" t="e">
        <f>#REF!</f>
        <v>#REF!</v>
      </c>
      <c r="G181" s="6" t="e">
        <f>F181-E181</f>
        <v>#REF!</v>
      </c>
      <c r="H181" s="15" t="e">
        <f>G181/E181</f>
        <v>#REF!</v>
      </c>
      <c r="I181" s="12" t="e">
        <f>F181</f>
        <v>#REF!</v>
      </c>
      <c r="J181" s="12">
        <v>800</v>
      </c>
      <c r="K181" s="24">
        <v>800</v>
      </c>
      <c r="L181" s="23">
        <v>800</v>
      </c>
      <c r="M181" s="24">
        <f t="shared" si="67"/>
        <v>800</v>
      </c>
      <c r="N181" s="23">
        <v>800</v>
      </c>
      <c r="O181" s="23">
        <v>800</v>
      </c>
      <c r="P181" s="23">
        <v>800</v>
      </c>
    </row>
    <row r="182" spans="1:16" ht="15.75" x14ac:dyDescent="0.25">
      <c r="A182" s="5" t="s">
        <v>313</v>
      </c>
      <c r="B182" s="57" t="s">
        <v>314</v>
      </c>
      <c r="C182" s="6">
        <v>1000</v>
      </c>
      <c r="D182" s="6">
        <f>C182</f>
        <v>1000</v>
      </c>
      <c r="E182" s="6">
        <f>D182</f>
        <v>1000</v>
      </c>
      <c r="F182" s="6" t="e">
        <f>#REF!</f>
        <v>#REF!</v>
      </c>
      <c r="G182" s="6" t="e">
        <f>F182-E182</f>
        <v>#REF!</v>
      </c>
      <c r="H182" s="15" t="e">
        <f>G182/E182</f>
        <v>#REF!</v>
      </c>
      <c r="I182" s="12" t="e">
        <f>F182</f>
        <v>#REF!</v>
      </c>
      <c r="J182" s="12">
        <v>1000</v>
      </c>
      <c r="K182" s="24">
        <f>J182</f>
        <v>1000</v>
      </c>
      <c r="L182" s="23">
        <v>1000</v>
      </c>
      <c r="M182" s="24">
        <f t="shared" si="67"/>
        <v>1000</v>
      </c>
      <c r="N182" s="23">
        <v>2000</v>
      </c>
      <c r="O182" s="23">
        <v>2000</v>
      </c>
      <c r="P182" s="23">
        <v>2000</v>
      </c>
    </row>
    <row r="183" spans="1:16" ht="15.75" x14ac:dyDescent="0.25">
      <c r="A183" s="31" t="s">
        <v>315</v>
      </c>
      <c r="B183" s="57" t="s">
        <v>316</v>
      </c>
      <c r="E183" s="6"/>
      <c r="F183" s="6"/>
      <c r="H183" s="15"/>
      <c r="I183" s="12"/>
      <c r="J183" s="12"/>
      <c r="K183" s="24"/>
      <c r="L183" s="23"/>
      <c r="M183" s="24"/>
      <c r="N183" s="23">
        <v>4000</v>
      </c>
      <c r="O183" s="23">
        <v>4000</v>
      </c>
      <c r="P183" s="23">
        <v>4000</v>
      </c>
    </row>
    <row r="184" spans="1:16" ht="15.75" x14ac:dyDescent="0.25">
      <c r="A184" s="5" t="s">
        <v>10</v>
      </c>
      <c r="C184" s="7">
        <f t="shared" ref="C184:J184" si="68">SUM(C180:C182)</f>
        <v>11000</v>
      </c>
      <c r="D184" s="7">
        <f t="shared" si="68"/>
        <v>11800</v>
      </c>
      <c r="E184" s="7">
        <f t="shared" si="68"/>
        <v>11800</v>
      </c>
      <c r="F184" s="7" t="e">
        <f t="shared" si="68"/>
        <v>#REF!</v>
      </c>
      <c r="G184" s="7" t="e">
        <f t="shared" si="68"/>
        <v>#REF!</v>
      </c>
      <c r="H184" s="7" t="e">
        <f t="shared" si="68"/>
        <v>#REF!</v>
      </c>
      <c r="I184" s="7" t="e">
        <f t="shared" si="68"/>
        <v>#REF!</v>
      </c>
      <c r="J184" s="7">
        <f t="shared" si="68"/>
        <v>10300</v>
      </c>
      <c r="K184" s="25">
        <f>SUM(K180:K182)</f>
        <v>10300</v>
      </c>
      <c r="L184" s="25">
        <f>SUM(L180:L182)</f>
        <v>10300</v>
      </c>
      <c r="M184" s="25">
        <f t="shared" si="67"/>
        <v>10300</v>
      </c>
      <c r="N184" s="25">
        <f>SUM(N180:N183)</f>
        <v>16800</v>
      </c>
      <c r="O184" s="25">
        <f>SUM(O180:O183)</f>
        <v>16800</v>
      </c>
      <c r="P184" s="25">
        <f>SUM(P180:P183)</f>
        <v>16800</v>
      </c>
    </row>
    <row r="185" spans="1:16" ht="15.75" x14ac:dyDescent="0.25">
      <c r="E185" s="6"/>
      <c r="G185" s="6">
        <f>F185-E185</f>
        <v>0</v>
      </c>
      <c r="H185" s="15"/>
      <c r="I185" s="12"/>
      <c r="J185" s="5"/>
      <c r="L185" s="23"/>
      <c r="M185" s="24"/>
      <c r="N185" s="23"/>
      <c r="O185" s="14"/>
      <c r="P185" s="22"/>
    </row>
    <row r="186" spans="1:16" ht="15.75" x14ac:dyDescent="0.25">
      <c r="A186" s="3" t="s">
        <v>125</v>
      </c>
      <c r="E186" s="6"/>
      <c r="G186" s="6">
        <f>F186-E186</f>
        <v>0</v>
      </c>
      <c r="H186" s="15"/>
      <c r="I186" s="12"/>
      <c r="J186" s="5"/>
      <c r="L186" s="23"/>
      <c r="M186" s="24"/>
      <c r="N186" s="23"/>
      <c r="O186" s="14"/>
      <c r="P186" s="22"/>
    </row>
    <row r="187" spans="1:16" ht="15.75" x14ac:dyDescent="0.25">
      <c r="A187" s="5" t="s">
        <v>13</v>
      </c>
      <c r="B187" s="57" t="s">
        <v>126</v>
      </c>
      <c r="E187" s="6"/>
      <c r="G187" s="6">
        <f>F187-E187</f>
        <v>0</v>
      </c>
      <c r="H187" s="15"/>
      <c r="I187" s="12"/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</row>
    <row r="188" spans="1:16" ht="15.75" x14ac:dyDescent="0.25">
      <c r="A188" s="5" t="s">
        <v>15</v>
      </c>
      <c r="B188" s="57" t="s">
        <v>127</v>
      </c>
      <c r="E188" s="6"/>
      <c r="G188" s="6">
        <f>F188-E188</f>
        <v>0</v>
      </c>
      <c r="H188" s="15"/>
      <c r="I188" s="12"/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</row>
    <row r="189" spans="1:16" ht="15.75" x14ac:dyDescent="0.25">
      <c r="A189" s="5" t="s">
        <v>17</v>
      </c>
      <c r="B189" s="57" t="s">
        <v>128</v>
      </c>
      <c r="C189" s="6">
        <v>600</v>
      </c>
      <c r="D189" s="6">
        <f>C189</f>
        <v>600</v>
      </c>
      <c r="E189" s="6">
        <f>D189</f>
        <v>600</v>
      </c>
      <c r="F189" s="6" t="e">
        <f>#REF!</f>
        <v>#REF!</v>
      </c>
      <c r="G189" s="6" t="e">
        <f>F189-E189</f>
        <v>#REF!</v>
      </c>
      <c r="H189" s="15" t="e">
        <f>G189/E189</f>
        <v>#REF!</v>
      </c>
      <c r="I189" s="12" t="e">
        <f>F189</f>
        <v>#REF!</v>
      </c>
      <c r="J189" s="12">
        <v>600</v>
      </c>
      <c r="K189" s="24">
        <f>J189</f>
        <v>600</v>
      </c>
      <c r="L189" s="23">
        <v>600</v>
      </c>
      <c r="M189" s="24">
        <f t="shared" si="67"/>
        <v>600</v>
      </c>
      <c r="N189" s="23">
        <v>650</v>
      </c>
      <c r="O189" s="23">
        <v>650</v>
      </c>
      <c r="P189" s="23">
        <v>650</v>
      </c>
    </row>
    <row r="190" spans="1:16" ht="15.75" x14ac:dyDescent="0.25">
      <c r="A190" s="5" t="s">
        <v>10</v>
      </c>
      <c r="C190" s="7">
        <f t="shared" ref="C190:J190" si="69">SUM(C187:C189)</f>
        <v>600</v>
      </c>
      <c r="D190" s="7">
        <f t="shared" si="69"/>
        <v>600</v>
      </c>
      <c r="E190" s="7">
        <f t="shared" si="69"/>
        <v>600</v>
      </c>
      <c r="F190" s="7" t="e">
        <f t="shared" si="69"/>
        <v>#REF!</v>
      </c>
      <c r="G190" s="7" t="e">
        <f t="shared" si="69"/>
        <v>#REF!</v>
      </c>
      <c r="H190" s="7" t="e">
        <f t="shared" si="69"/>
        <v>#REF!</v>
      </c>
      <c r="I190" s="7" t="e">
        <f t="shared" si="69"/>
        <v>#REF!</v>
      </c>
      <c r="J190" s="7">
        <f t="shared" si="69"/>
        <v>600</v>
      </c>
      <c r="K190" s="7">
        <f>SUM(K189)</f>
        <v>600</v>
      </c>
      <c r="L190" s="7">
        <f>SUM(L189)</f>
        <v>600</v>
      </c>
      <c r="M190" s="25">
        <f t="shared" si="67"/>
        <v>600</v>
      </c>
      <c r="N190" s="30">
        <f>SUM(N189)</f>
        <v>650</v>
      </c>
      <c r="O190" s="30">
        <f>SUM(O189)</f>
        <v>650</v>
      </c>
      <c r="P190" s="30">
        <f>SUM(P189)</f>
        <v>650</v>
      </c>
    </row>
    <row r="191" spans="1:16" ht="15.75" x14ac:dyDescent="0.25">
      <c r="E191" s="6"/>
      <c r="G191" s="6">
        <f>F191-E191</f>
        <v>0</v>
      </c>
      <c r="H191" s="15"/>
      <c r="I191" s="12">
        <f>F191</f>
        <v>0</v>
      </c>
      <c r="J191" s="5"/>
      <c r="L191" s="23"/>
      <c r="M191" s="24"/>
      <c r="N191" s="23"/>
      <c r="O191" s="14"/>
      <c r="P191" s="22"/>
    </row>
    <row r="192" spans="1:16" ht="15.75" x14ac:dyDescent="0.25">
      <c r="A192" s="3" t="s">
        <v>129</v>
      </c>
      <c r="E192" s="6"/>
      <c r="G192" s="6">
        <f>F192-E192</f>
        <v>0</v>
      </c>
      <c r="H192" s="15"/>
      <c r="I192" s="12">
        <f>F192</f>
        <v>0</v>
      </c>
      <c r="J192" s="5"/>
      <c r="L192" s="23"/>
      <c r="M192" s="24"/>
      <c r="N192" s="23"/>
      <c r="O192" s="14"/>
      <c r="P192" s="22"/>
    </row>
    <row r="193" spans="1:16" ht="15.75" x14ac:dyDescent="0.25">
      <c r="A193" s="5" t="s">
        <v>17</v>
      </c>
      <c r="B193" s="57" t="s">
        <v>130</v>
      </c>
      <c r="C193" s="6">
        <v>4000</v>
      </c>
      <c r="D193" s="6">
        <f>C193</f>
        <v>4000</v>
      </c>
      <c r="E193" s="6">
        <f>D193</f>
        <v>4000</v>
      </c>
      <c r="F193" s="6" t="e">
        <f>#REF!</f>
        <v>#REF!</v>
      </c>
      <c r="G193" s="6" t="e">
        <f>F193-E193</f>
        <v>#REF!</v>
      </c>
      <c r="H193" s="15" t="e">
        <f>G193/E193</f>
        <v>#REF!</v>
      </c>
      <c r="I193" s="12" t="e">
        <f>F193</f>
        <v>#REF!</v>
      </c>
      <c r="J193" s="12">
        <v>4000</v>
      </c>
      <c r="K193" s="24">
        <v>5000</v>
      </c>
      <c r="L193" s="23">
        <v>5000</v>
      </c>
      <c r="M193" s="24">
        <f t="shared" si="67"/>
        <v>5000</v>
      </c>
      <c r="N193" s="23">
        <v>7500</v>
      </c>
      <c r="O193" s="23">
        <v>7500</v>
      </c>
      <c r="P193" s="23">
        <v>7500</v>
      </c>
    </row>
    <row r="194" spans="1:16" ht="15.75" x14ac:dyDescent="0.25">
      <c r="A194" s="5" t="s">
        <v>10</v>
      </c>
      <c r="C194" s="7">
        <f t="shared" ref="C194:J194" si="70">SUM(C193)</f>
        <v>4000</v>
      </c>
      <c r="D194" s="7">
        <f t="shared" si="70"/>
        <v>4000</v>
      </c>
      <c r="E194" s="7">
        <f t="shared" si="70"/>
        <v>4000</v>
      </c>
      <c r="F194" s="7" t="e">
        <f t="shared" si="70"/>
        <v>#REF!</v>
      </c>
      <c r="G194" s="7" t="e">
        <f t="shared" si="70"/>
        <v>#REF!</v>
      </c>
      <c r="H194" s="7" t="e">
        <f t="shared" si="70"/>
        <v>#REF!</v>
      </c>
      <c r="I194" s="7" t="e">
        <f t="shared" si="70"/>
        <v>#REF!</v>
      </c>
      <c r="J194" s="7">
        <f t="shared" si="70"/>
        <v>4000</v>
      </c>
      <c r="K194" s="25">
        <f>SUM(K193)</f>
        <v>5000</v>
      </c>
      <c r="L194" s="25">
        <f>SUM(L193)</f>
        <v>5000</v>
      </c>
      <c r="M194" s="25">
        <f t="shared" si="67"/>
        <v>5000</v>
      </c>
      <c r="N194" s="30">
        <f>SUM(N193)</f>
        <v>7500</v>
      </c>
      <c r="O194" s="30">
        <f>SUM(O193)</f>
        <v>7500</v>
      </c>
      <c r="P194" s="30">
        <f>SUM(P193)</f>
        <v>7500</v>
      </c>
    </row>
    <row r="195" spans="1:16" ht="15.75" x14ac:dyDescent="0.25">
      <c r="E195" s="6"/>
      <c r="G195" s="6">
        <f>F195-E195</f>
        <v>0</v>
      </c>
      <c r="H195" s="15"/>
      <c r="I195" s="12">
        <f>F195</f>
        <v>0</v>
      </c>
      <c r="J195" s="5"/>
      <c r="L195" s="23"/>
      <c r="M195" s="24"/>
      <c r="N195" s="23"/>
      <c r="O195" s="14"/>
      <c r="P195" s="22"/>
    </row>
    <row r="196" spans="1:16" ht="15.75" x14ac:dyDescent="0.25">
      <c r="A196" s="3" t="s">
        <v>131</v>
      </c>
      <c r="E196" s="6"/>
      <c r="G196" s="6">
        <f>F196-E196</f>
        <v>0</v>
      </c>
      <c r="H196" s="15"/>
      <c r="I196" s="12">
        <f>F196</f>
        <v>0</v>
      </c>
      <c r="J196" s="5"/>
      <c r="L196" s="23"/>
      <c r="M196" s="24"/>
      <c r="N196" s="23"/>
      <c r="O196" s="14"/>
      <c r="P196" s="22"/>
    </row>
    <row r="197" spans="1:16" ht="15.75" x14ac:dyDescent="0.25">
      <c r="A197" s="5" t="s">
        <v>13</v>
      </c>
      <c r="B197" s="57" t="s">
        <v>132</v>
      </c>
      <c r="C197" s="6">
        <v>500</v>
      </c>
      <c r="D197" s="6">
        <f t="shared" ref="D197:E199" si="71">C197</f>
        <v>500</v>
      </c>
      <c r="E197" s="6">
        <f t="shared" si="71"/>
        <v>500</v>
      </c>
      <c r="F197" s="6" t="e">
        <f>#REF!</f>
        <v>#REF!</v>
      </c>
      <c r="G197" s="6" t="e">
        <f>F197-E197</f>
        <v>#REF!</v>
      </c>
      <c r="H197" s="15" t="e">
        <f>G197/E197</f>
        <v>#REF!</v>
      </c>
      <c r="I197" s="12" t="e">
        <f>F197</f>
        <v>#REF!</v>
      </c>
      <c r="J197" s="12">
        <v>500</v>
      </c>
      <c r="K197" s="24">
        <v>750</v>
      </c>
      <c r="L197" s="23">
        <v>750</v>
      </c>
      <c r="M197" s="24">
        <f t="shared" si="67"/>
        <v>750</v>
      </c>
      <c r="N197" s="23">
        <v>765</v>
      </c>
      <c r="O197" s="23">
        <v>765</v>
      </c>
      <c r="P197" s="23">
        <v>765</v>
      </c>
    </row>
    <row r="198" spans="1:16" ht="15.75" x14ac:dyDescent="0.25">
      <c r="A198" s="5" t="s">
        <v>15</v>
      </c>
      <c r="B198" s="57" t="s">
        <v>133</v>
      </c>
      <c r="D198" s="6">
        <f t="shared" si="71"/>
        <v>0</v>
      </c>
      <c r="E198" s="6">
        <f t="shared" si="71"/>
        <v>0</v>
      </c>
      <c r="F198" s="6" t="e">
        <f>#REF!</f>
        <v>#REF!</v>
      </c>
      <c r="G198" s="6" t="e">
        <f>F198-E198</f>
        <v>#REF!</v>
      </c>
      <c r="H198" s="15"/>
      <c r="I198" s="12" t="e">
        <f>F198</f>
        <v>#REF!</v>
      </c>
      <c r="J198" s="12">
        <v>0</v>
      </c>
      <c r="K198" s="24">
        <f>J198</f>
        <v>0</v>
      </c>
      <c r="L198" s="23">
        <v>0</v>
      </c>
      <c r="M198" s="24">
        <f t="shared" si="67"/>
        <v>0</v>
      </c>
      <c r="N198" s="23">
        <v>0</v>
      </c>
      <c r="O198" s="23">
        <v>0</v>
      </c>
      <c r="P198" s="23">
        <v>0</v>
      </c>
    </row>
    <row r="199" spans="1:16" ht="15.75" x14ac:dyDescent="0.25">
      <c r="A199" s="5" t="s">
        <v>17</v>
      </c>
      <c r="B199" s="57" t="s">
        <v>134</v>
      </c>
      <c r="C199" s="6">
        <v>50</v>
      </c>
      <c r="D199" s="6">
        <f t="shared" si="71"/>
        <v>50</v>
      </c>
      <c r="E199" s="6">
        <f t="shared" si="71"/>
        <v>50</v>
      </c>
      <c r="F199" s="6" t="e">
        <f>#REF!</f>
        <v>#REF!</v>
      </c>
      <c r="G199" s="6" t="e">
        <f>F199-E199</f>
        <v>#REF!</v>
      </c>
      <c r="H199" s="15" t="e">
        <f>G199/E199</f>
        <v>#REF!</v>
      </c>
      <c r="I199" s="12" t="e">
        <f>F199</f>
        <v>#REF!</v>
      </c>
      <c r="J199" s="12">
        <v>50</v>
      </c>
      <c r="K199" s="24">
        <f>J199</f>
        <v>50</v>
      </c>
      <c r="L199" s="23">
        <v>50</v>
      </c>
      <c r="M199" s="24">
        <f t="shared" si="67"/>
        <v>50</v>
      </c>
      <c r="N199" s="23">
        <v>100</v>
      </c>
      <c r="O199" s="23">
        <v>100</v>
      </c>
      <c r="P199" s="23">
        <v>100</v>
      </c>
    </row>
    <row r="200" spans="1:16" ht="15.75" x14ac:dyDescent="0.25">
      <c r="A200" s="5" t="s">
        <v>10</v>
      </c>
      <c r="C200" s="7">
        <f t="shared" ref="C200:J200" si="72">SUM(C197:C199)</f>
        <v>550</v>
      </c>
      <c r="D200" s="7">
        <f t="shared" si="72"/>
        <v>550</v>
      </c>
      <c r="E200" s="7">
        <f t="shared" si="72"/>
        <v>550</v>
      </c>
      <c r="F200" s="7" t="e">
        <f t="shared" si="72"/>
        <v>#REF!</v>
      </c>
      <c r="G200" s="7" t="e">
        <f t="shared" si="72"/>
        <v>#REF!</v>
      </c>
      <c r="H200" s="7" t="e">
        <f t="shared" si="72"/>
        <v>#REF!</v>
      </c>
      <c r="I200" s="7" t="e">
        <f t="shared" si="72"/>
        <v>#REF!</v>
      </c>
      <c r="J200" s="7">
        <f t="shared" si="72"/>
        <v>550</v>
      </c>
      <c r="K200" s="25">
        <f>SUM(K197:K199)</f>
        <v>800</v>
      </c>
      <c r="L200" s="25">
        <f>SUM(L197:L199)</f>
        <v>800</v>
      </c>
      <c r="M200" s="25">
        <f t="shared" si="67"/>
        <v>800</v>
      </c>
      <c r="N200" s="30">
        <f>SUM(N197:N199)</f>
        <v>865</v>
      </c>
      <c r="O200" s="30">
        <f>SUM(O197:O199)</f>
        <v>865</v>
      </c>
      <c r="P200" s="30">
        <f>SUM(P197:P199)</f>
        <v>865</v>
      </c>
    </row>
    <row r="201" spans="1:16" ht="15.75" x14ac:dyDescent="0.25">
      <c r="E201" s="6"/>
      <c r="G201" s="6">
        <f>F201-E201</f>
        <v>0</v>
      </c>
      <c r="H201" s="15"/>
      <c r="I201" s="12"/>
      <c r="J201" s="5"/>
      <c r="L201" s="23"/>
      <c r="M201" s="24"/>
      <c r="N201" s="23"/>
      <c r="O201" s="14"/>
      <c r="P201" s="22"/>
    </row>
    <row r="202" spans="1:16" ht="15.75" x14ac:dyDescent="0.25">
      <c r="A202" s="3" t="s">
        <v>135</v>
      </c>
      <c r="E202" s="6"/>
      <c r="G202" s="6">
        <f>F202-E202</f>
        <v>0</v>
      </c>
      <c r="H202" s="15"/>
      <c r="I202" s="12"/>
      <c r="J202" s="5"/>
      <c r="L202" s="23"/>
      <c r="M202" s="24"/>
      <c r="N202" s="23"/>
      <c r="O202" s="14"/>
      <c r="P202" s="22"/>
    </row>
    <row r="203" spans="1:16" ht="15.75" x14ac:dyDescent="0.25">
      <c r="A203" s="5" t="s">
        <v>13</v>
      </c>
      <c r="B203" s="57" t="s">
        <v>136</v>
      </c>
      <c r="E203" s="6"/>
      <c r="G203" s="6">
        <f>F203-E203</f>
        <v>0</v>
      </c>
      <c r="H203" s="15"/>
      <c r="I203" s="12"/>
      <c r="J203" s="24">
        <f t="shared" ref="J203" si="73">I203</f>
        <v>0</v>
      </c>
      <c r="K203" s="24">
        <v>0</v>
      </c>
      <c r="L203" s="24">
        <f t="shared" ref="L203:M204" si="74">K203</f>
        <v>0</v>
      </c>
      <c r="M203" s="24">
        <f t="shared" si="74"/>
        <v>0</v>
      </c>
      <c r="N203" s="24">
        <f t="shared" ref="N203:N204" si="75">M203</f>
        <v>0</v>
      </c>
      <c r="O203" s="24">
        <f t="shared" ref="O203:O204" si="76">N203</f>
        <v>0</v>
      </c>
      <c r="P203" s="24">
        <f t="shared" ref="P203:P204" si="77">O203</f>
        <v>0</v>
      </c>
    </row>
    <row r="204" spans="1:16" ht="15.75" x14ac:dyDescent="0.25">
      <c r="A204" s="5" t="s">
        <v>15</v>
      </c>
      <c r="B204" s="57" t="s">
        <v>137</v>
      </c>
      <c r="E204" s="6"/>
      <c r="G204" s="6">
        <f>F204-E204</f>
        <v>0</v>
      </c>
      <c r="H204" s="15"/>
      <c r="I204" s="12"/>
      <c r="J204" s="24">
        <f t="shared" ref="J204" si="78">I204</f>
        <v>0</v>
      </c>
      <c r="K204" s="24">
        <v>0</v>
      </c>
      <c r="L204" s="24">
        <f t="shared" si="74"/>
        <v>0</v>
      </c>
      <c r="M204" s="24">
        <f t="shared" si="74"/>
        <v>0</v>
      </c>
      <c r="N204" s="24">
        <f t="shared" si="75"/>
        <v>0</v>
      </c>
      <c r="O204" s="24">
        <f t="shared" si="76"/>
        <v>0</v>
      </c>
      <c r="P204" s="24">
        <f t="shared" si="77"/>
        <v>0</v>
      </c>
    </row>
    <row r="205" spans="1:16" ht="15.75" x14ac:dyDescent="0.25">
      <c r="A205" s="5" t="s">
        <v>17</v>
      </c>
      <c r="B205" s="57" t="s">
        <v>138</v>
      </c>
      <c r="C205" s="6">
        <v>1000</v>
      </c>
      <c r="D205" s="6">
        <f>C205</f>
        <v>1000</v>
      </c>
      <c r="E205" s="6">
        <f>D205</f>
        <v>1000</v>
      </c>
      <c r="F205" s="6" t="e">
        <f>#REF!</f>
        <v>#REF!</v>
      </c>
      <c r="G205" s="6" t="e">
        <f>F205-E205</f>
        <v>#REF!</v>
      </c>
      <c r="H205" s="15" t="e">
        <f>G205/E205</f>
        <v>#REF!</v>
      </c>
      <c r="I205" s="12" t="e">
        <f>F205</f>
        <v>#REF!</v>
      </c>
      <c r="J205" s="12">
        <v>1000</v>
      </c>
      <c r="K205" s="24">
        <f>J205</f>
        <v>1000</v>
      </c>
      <c r="L205" s="23">
        <v>1000</v>
      </c>
      <c r="M205" s="24">
        <f t="shared" si="67"/>
        <v>1000</v>
      </c>
      <c r="N205" s="23">
        <v>1000</v>
      </c>
      <c r="O205" s="23">
        <v>500</v>
      </c>
      <c r="P205" s="23">
        <v>500</v>
      </c>
    </row>
    <row r="206" spans="1:16" ht="15.75" x14ac:dyDescent="0.25">
      <c r="A206" s="5" t="s">
        <v>10</v>
      </c>
      <c r="C206" s="7">
        <f t="shared" ref="C206:I206" si="79">SUM(C203:C205)</f>
        <v>1000</v>
      </c>
      <c r="D206" s="7">
        <f t="shared" si="79"/>
        <v>1000</v>
      </c>
      <c r="E206" s="7">
        <f t="shared" si="79"/>
        <v>1000</v>
      </c>
      <c r="F206" s="7" t="e">
        <f t="shared" si="79"/>
        <v>#REF!</v>
      </c>
      <c r="G206" s="7" t="e">
        <f t="shared" si="79"/>
        <v>#REF!</v>
      </c>
      <c r="H206" s="7" t="e">
        <f t="shared" si="79"/>
        <v>#REF!</v>
      </c>
      <c r="I206" s="7" t="e">
        <f t="shared" si="79"/>
        <v>#REF!</v>
      </c>
      <c r="J206" s="7">
        <f>SUM(J203:J205)</f>
        <v>1000</v>
      </c>
      <c r="K206" s="25">
        <f>SUM(K205)</f>
        <v>1000</v>
      </c>
      <c r="L206" s="25">
        <f>SUM(L205)</f>
        <v>1000</v>
      </c>
      <c r="M206" s="25">
        <f t="shared" si="67"/>
        <v>1000</v>
      </c>
      <c r="N206" s="30">
        <f>SUM(N205)</f>
        <v>1000</v>
      </c>
      <c r="O206" s="30">
        <f>SUM(O205)</f>
        <v>500</v>
      </c>
      <c r="P206" s="30">
        <f>SUM(P205)</f>
        <v>500</v>
      </c>
    </row>
    <row r="207" spans="1:16" ht="15.75" x14ac:dyDescent="0.25">
      <c r="E207" s="6"/>
      <c r="G207" s="6">
        <f>F207-E207</f>
        <v>0</v>
      </c>
      <c r="H207" s="15"/>
      <c r="I207" s="12">
        <f>F207</f>
        <v>0</v>
      </c>
      <c r="J207" s="5"/>
      <c r="L207" s="23"/>
      <c r="M207" s="24"/>
      <c r="N207" s="23"/>
      <c r="O207" s="14"/>
      <c r="P207" s="22"/>
    </row>
    <row r="208" spans="1:16" ht="15.75" x14ac:dyDescent="0.25">
      <c r="A208" s="3" t="s">
        <v>139</v>
      </c>
      <c r="E208" s="6"/>
      <c r="G208" s="6">
        <f>F208-E208</f>
        <v>0</v>
      </c>
      <c r="H208" s="15"/>
      <c r="I208" s="12">
        <f>F208</f>
        <v>0</v>
      </c>
      <c r="J208" s="5"/>
      <c r="L208" s="23"/>
      <c r="M208" s="24"/>
      <c r="N208" s="23"/>
      <c r="O208" s="14"/>
      <c r="P208" s="22"/>
    </row>
    <row r="209" spans="1:17" ht="15.75" x14ac:dyDescent="0.25">
      <c r="A209" s="5" t="s">
        <v>13</v>
      </c>
      <c r="B209" s="57" t="s">
        <v>140</v>
      </c>
      <c r="E209" s="6"/>
      <c r="G209" s="6">
        <f>F209-E209</f>
        <v>0</v>
      </c>
      <c r="H209" s="15"/>
      <c r="I209" s="12">
        <f>F209</f>
        <v>0</v>
      </c>
      <c r="J209" s="24">
        <f t="shared" ref="J209:J210" si="80">I209</f>
        <v>0</v>
      </c>
      <c r="K209" s="24">
        <v>0</v>
      </c>
      <c r="L209" s="24">
        <f t="shared" ref="L209:L210" si="81">K209</f>
        <v>0</v>
      </c>
      <c r="M209" s="24">
        <f t="shared" si="67"/>
        <v>0</v>
      </c>
      <c r="N209" s="24">
        <f t="shared" ref="N209:N210" si="82">M209</f>
        <v>0</v>
      </c>
      <c r="O209" s="24">
        <f t="shared" ref="O209:O210" si="83">N209</f>
        <v>0</v>
      </c>
      <c r="P209" s="24">
        <f t="shared" ref="P209:P210" si="84">O209</f>
        <v>0</v>
      </c>
    </row>
    <row r="210" spans="1:17" ht="15.75" x14ac:dyDescent="0.25">
      <c r="A210" s="5" t="s">
        <v>15</v>
      </c>
      <c r="B210" s="57" t="s">
        <v>141</v>
      </c>
      <c r="E210" s="6"/>
      <c r="G210" s="6">
        <f>F210-E210</f>
        <v>0</v>
      </c>
      <c r="H210" s="15"/>
      <c r="I210" s="12">
        <f>F210</f>
        <v>0</v>
      </c>
      <c r="J210" s="24">
        <f t="shared" si="80"/>
        <v>0</v>
      </c>
      <c r="K210" s="24">
        <v>0</v>
      </c>
      <c r="L210" s="24">
        <f t="shared" si="81"/>
        <v>0</v>
      </c>
      <c r="M210" s="24">
        <f t="shared" si="67"/>
        <v>0</v>
      </c>
      <c r="N210" s="24">
        <f t="shared" si="82"/>
        <v>0</v>
      </c>
      <c r="O210" s="24">
        <f t="shared" si="83"/>
        <v>0</v>
      </c>
      <c r="P210" s="24">
        <f t="shared" si="84"/>
        <v>0</v>
      </c>
    </row>
    <row r="211" spans="1:17" ht="15.75" x14ac:dyDescent="0.25">
      <c r="A211" s="5" t="s">
        <v>17</v>
      </c>
      <c r="B211" s="57" t="s">
        <v>142</v>
      </c>
      <c r="C211" s="6">
        <v>2000</v>
      </c>
      <c r="D211" s="6">
        <f>C211</f>
        <v>2000</v>
      </c>
      <c r="E211" s="6">
        <f>D211</f>
        <v>2000</v>
      </c>
      <c r="F211" s="6" t="e">
        <f>#REF!</f>
        <v>#REF!</v>
      </c>
      <c r="G211" s="6" t="e">
        <f>F211-E211</f>
        <v>#REF!</v>
      </c>
      <c r="H211" s="15" t="e">
        <f>G211/E211</f>
        <v>#REF!</v>
      </c>
      <c r="I211" s="12" t="e">
        <f>F211</f>
        <v>#REF!</v>
      </c>
      <c r="J211" s="12">
        <v>2000</v>
      </c>
      <c r="K211" s="24">
        <f>J211</f>
        <v>2000</v>
      </c>
      <c r="L211" s="23">
        <v>2000</v>
      </c>
      <c r="M211" s="24">
        <f t="shared" si="67"/>
        <v>2000</v>
      </c>
      <c r="N211" s="23">
        <v>2000</v>
      </c>
      <c r="O211" s="23">
        <v>2000</v>
      </c>
      <c r="P211" s="23">
        <v>2000</v>
      </c>
    </row>
    <row r="212" spans="1:17" ht="15.75" x14ac:dyDescent="0.25">
      <c r="A212" s="5" t="s">
        <v>10</v>
      </c>
      <c r="C212" s="7">
        <f t="shared" ref="C212:J212" si="85">SUM(C209:C211)</f>
        <v>2000</v>
      </c>
      <c r="D212" s="7">
        <f t="shared" si="85"/>
        <v>2000</v>
      </c>
      <c r="E212" s="7">
        <f t="shared" si="85"/>
        <v>2000</v>
      </c>
      <c r="F212" s="7" t="e">
        <f t="shared" si="85"/>
        <v>#REF!</v>
      </c>
      <c r="G212" s="7" t="e">
        <f t="shared" si="85"/>
        <v>#REF!</v>
      </c>
      <c r="H212" s="7" t="e">
        <f t="shared" si="85"/>
        <v>#REF!</v>
      </c>
      <c r="I212" s="7" t="e">
        <f t="shared" si="85"/>
        <v>#REF!</v>
      </c>
      <c r="J212" s="7">
        <f t="shared" si="85"/>
        <v>2000</v>
      </c>
      <c r="K212" s="25">
        <f>SUM(K211)</f>
        <v>2000</v>
      </c>
      <c r="L212" s="25">
        <f>SUM(L211)</f>
        <v>2000</v>
      </c>
      <c r="M212" s="25">
        <f t="shared" si="67"/>
        <v>2000</v>
      </c>
      <c r="N212" s="30">
        <f>SUM(N211)</f>
        <v>2000</v>
      </c>
      <c r="O212" s="30">
        <f>SUM(O211)</f>
        <v>2000</v>
      </c>
      <c r="P212" s="30">
        <f>SUM(P211)</f>
        <v>2000</v>
      </c>
    </row>
    <row r="213" spans="1:17" ht="15.75" x14ac:dyDescent="0.25">
      <c r="E213" s="6"/>
      <c r="F213" s="6"/>
      <c r="G213" s="6">
        <f>F213-E213</f>
        <v>0</v>
      </c>
      <c r="H213" s="15"/>
      <c r="I213" s="12">
        <f>F213</f>
        <v>0</v>
      </c>
      <c r="J213" s="5"/>
      <c r="L213" s="23"/>
      <c r="M213" s="22"/>
      <c r="N213" s="23"/>
      <c r="O213" s="14"/>
      <c r="P213" s="22"/>
    </row>
    <row r="214" spans="1:17" ht="18" x14ac:dyDescent="0.4">
      <c r="A214" s="9" t="s">
        <v>143</v>
      </c>
      <c r="C214" s="8">
        <f t="shared" ref="C214:J214" si="86">C184+C190+C194+C200+C206+C212+C177</f>
        <v>20950</v>
      </c>
      <c r="D214" s="8">
        <f t="shared" si="86"/>
        <v>21750</v>
      </c>
      <c r="E214" s="8">
        <f t="shared" si="86"/>
        <v>21750</v>
      </c>
      <c r="F214" s="8" t="e">
        <f t="shared" si="86"/>
        <v>#REF!</v>
      </c>
      <c r="G214" s="8" t="e">
        <f t="shared" si="86"/>
        <v>#REF!</v>
      </c>
      <c r="H214" s="8" t="e">
        <f t="shared" si="86"/>
        <v>#REF!</v>
      </c>
      <c r="I214" s="8" t="e">
        <f t="shared" si="86"/>
        <v>#REF!</v>
      </c>
      <c r="J214" s="8">
        <f t="shared" si="86"/>
        <v>20250</v>
      </c>
      <c r="K214" s="8">
        <f t="shared" ref="K214:P214" si="87">K177+K184+K190+K194+K200+K206+K212</f>
        <v>21500</v>
      </c>
      <c r="L214" s="8">
        <f t="shared" si="87"/>
        <v>21500</v>
      </c>
      <c r="M214" s="8">
        <f t="shared" si="87"/>
        <v>21500</v>
      </c>
      <c r="N214" s="8">
        <f t="shared" si="87"/>
        <v>30615</v>
      </c>
      <c r="O214" s="8">
        <f t="shared" si="87"/>
        <v>30115</v>
      </c>
      <c r="P214" s="8">
        <f t="shared" si="87"/>
        <v>30115</v>
      </c>
    </row>
    <row r="215" spans="1:17" ht="15.75" x14ac:dyDescent="0.25">
      <c r="E215" s="6"/>
      <c r="G215" s="6">
        <f t="shared" ref="G215:G222" si="88">F215-E215</f>
        <v>0</v>
      </c>
      <c r="H215" s="15"/>
      <c r="I215" s="12"/>
      <c r="J215" s="5"/>
      <c r="L215" s="23"/>
      <c r="M215" s="22"/>
      <c r="N215" s="23"/>
      <c r="O215" s="14"/>
      <c r="P215" s="22"/>
    </row>
    <row r="216" spans="1:17" ht="15.75" x14ac:dyDescent="0.25">
      <c r="E216" s="6"/>
      <c r="G216" s="6">
        <f t="shared" si="88"/>
        <v>0</v>
      </c>
      <c r="H216" s="15"/>
      <c r="I216" s="12"/>
      <c r="J216" s="5"/>
      <c r="L216" s="23"/>
      <c r="M216" s="22"/>
      <c r="N216" s="23"/>
      <c r="O216" s="14"/>
      <c r="P216" s="22"/>
    </row>
    <row r="217" spans="1:17" ht="15.75" x14ac:dyDescent="0.25">
      <c r="A217" s="3" t="s">
        <v>144</v>
      </c>
      <c r="E217" s="6"/>
      <c r="G217" s="6">
        <f t="shared" si="88"/>
        <v>0</v>
      </c>
      <c r="H217" s="15"/>
      <c r="I217" s="12"/>
      <c r="J217" s="5"/>
      <c r="L217" s="23"/>
      <c r="M217" s="22"/>
      <c r="N217" s="23"/>
      <c r="O217" s="14"/>
      <c r="P217" s="22"/>
    </row>
    <row r="218" spans="1:17" ht="15.75" x14ac:dyDescent="0.25">
      <c r="E218" s="6"/>
      <c r="G218" s="6">
        <f t="shared" si="88"/>
        <v>0</v>
      </c>
      <c r="H218" s="15"/>
      <c r="I218" s="12"/>
      <c r="J218" s="5"/>
      <c r="L218" s="23"/>
      <c r="M218" s="22"/>
      <c r="N218" s="23"/>
      <c r="O218" s="14"/>
      <c r="P218" s="22"/>
    </row>
    <row r="219" spans="1:17" ht="15.75" x14ac:dyDescent="0.25">
      <c r="A219" s="3" t="s">
        <v>145</v>
      </c>
      <c r="E219" s="6"/>
      <c r="G219" s="6">
        <f t="shared" si="88"/>
        <v>0</v>
      </c>
      <c r="H219" s="15"/>
      <c r="I219" s="12"/>
      <c r="J219" s="5"/>
      <c r="L219" s="23"/>
      <c r="M219" s="22"/>
      <c r="N219" s="23"/>
      <c r="O219" s="14"/>
      <c r="P219" s="22"/>
    </row>
    <row r="220" spans="1:17" ht="15.75" x14ac:dyDescent="0.25">
      <c r="A220" s="5" t="s">
        <v>13</v>
      </c>
      <c r="B220" s="57" t="s">
        <v>146</v>
      </c>
      <c r="C220" s="6">
        <v>2000</v>
      </c>
      <c r="D220" s="6">
        <f t="shared" ref="D220:E222" si="89">C220</f>
        <v>2000</v>
      </c>
      <c r="E220" s="6">
        <f t="shared" si="89"/>
        <v>2000</v>
      </c>
      <c r="F220" s="6">
        <v>4000</v>
      </c>
      <c r="G220" s="6">
        <f t="shared" si="88"/>
        <v>2000</v>
      </c>
      <c r="H220" s="15">
        <f>G220/E220</f>
        <v>1</v>
      </c>
      <c r="I220" s="12">
        <f>F220</f>
        <v>4000</v>
      </c>
      <c r="J220" s="12">
        <f>I220</f>
        <v>4000</v>
      </c>
      <c r="K220" s="24">
        <f>J220</f>
        <v>4000</v>
      </c>
      <c r="L220" s="23">
        <v>4000</v>
      </c>
      <c r="M220" s="24">
        <f>L220</f>
        <v>4000</v>
      </c>
      <c r="N220" s="23">
        <v>4070</v>
      </c>
      <c r="O220" s="23">
        <v>4070</v>
      </c>
      <c r="P220" s="23">
        <v>4070</v>
      </c>
      <c r="Q220" s="38"/>
    </row>
    <row r="221" spans="1:17" ht="15.75" x14ac:dyDescent="0.25">
      <c r="A221" s="5" t="s">
        <v>15</v>
      </c>
      <c r="B221" s="57" t="s">
        <v>147</v>
      </c>
      <c r="D221" s="6">
        <f t="shared" si="89"/>
        <v>0</v>
      </c>
      <c r="E221" s="6">
        <f t="shared" si="89"/>
        <v>0</v>
      </c>
      <c r="F221" s="6">
        <v>1500</v>
      </c>
      <c r="G221" s="6">
        <f t="shared" si="88"/>
        <v>1500</v>
      </c>
      <c r="H221" s="15"/>
      <c r="I221" s="12">
        <f>F221</f>
        <v>1500</v>
      </c>
      <c r="J221" s="12">
        <f>I221</f>
        <v>1500</v>
      </c>
      <c r="K221" s="24">
        <v>500</v>
      </c>
      <c r="L221" s="23">
        <v>500</v>
      </c>
      <c r="M221" s="24">
        <f t="shared" ref="M221:M233" si="90">L221</f>
        <v>500</v>
      </c>
      <c r="N221" s="23">
        <v>500</v>
      </c>
      <c r="O221" s="23">
        <v>500</v>
      </c>
      <c r="P221" s="23">
        <v>500</v>
      </c>
    </row>
    <row r="222" spans="1:17" ht="15.75" x14ac:dyDescent="0.25">
      <c r="A222" s="5" t="s">
        <v>17</v>
      </c>
      <c r="B222" s="57" t="s">
        <v>148</v>
      </c>
      <c r="C222" s="6">
        <v>5000</v>
      </c>
      <c r="D222" s="6">
        <f t="shared" si="89"/>
        <v>5000</v>
      </c>
      <c r="E222" s="6">
        <f t="shared" si="89"/>
        <v>5000</v>
      </c>
      <c r="F222" s="6">
        <v>5000</v>
      </c>
      <c r="G222" s="6">
        <f t="shared" si="88"/>
        <v>0</v>
      </c>
      <c r="H222" s="15"/>
      <c r="I222" s="12">
        <f>F222</f>
        <v>5000</v>
      </c>
      <c r="J222" s="12">
        <f>I222</f>
        <v>5000</v>
      </c>
      <c r="K222" s="24">
        <v>6000</v>
      </c>
      <c r="L222" s="23">
        <v>6000</v>
      </c>
      <c r="M222" s="24">
        <f t="shared" si="90"/>
        <v>6000</v>
      </c>
      <c r="N222" s="23">
        <v>6500</v>
      </c>
      <c r="O222" s="23">
        <v>6500</v>
      </c>
      <c r="P222" s="23">
        <v>6500</v>
      </c>
    </row>
    <row r="223" spans="1:17" ht="15.75" x14ac:dyDescent="0.25">
      <c r="A223" s="5" t="s">
        <v>10</v>
      </c>
      <c r="C223" s="7">
        <f t="shared" ref="C223:J223" si="91">SUM(C220:C222)</f>
        <v>7000</v>
      </c>
      <c r="D223" s="7">
        <f t="shared" si="91"/>
        <v>7000</v>
      </c>
      <c r="E223" s="7">
        <f t="shared" si="91"/>
        <v>7000</v>
      </c>
      <c r="F223" s="7">
        <f t="shared" si="91"/>
        <v>10500</v>
      </c>
      <c r="G223" s="7">
        <f t="shared" si="91"/>
        <v>3500</v>
      </c>
      <c r="H223" s="7">
        <f t="shared" si="91"/>
        <v>1</v>
      </c>
      <c r="I223" s="7">
        <f t="shared" si="91"/>
        <v>10500</v>
      </c>
      <c r="J223" s="7">
        <f t="shared" si="91"/>
        <v>10500</v>
      </c>
      <c r="K223" s="25">
        <f>SUM(K220:K222)</f>
        <v>10500</v>
      </c>
      <c r="L223" s="25">
        <f>SUM(L220:L222)</f>
        <v>10500</v>
      </c>
      <c r="M223" s="25">
        <f t="shared" si="90"/>
        <v>10500</v>
      </c>
      <c r="N223" s="30">
        <f>SUM(N220:N222)</f>
        <v>11070</v>
      </c>
      <c r="O223" s="30">
        <f>SUM(O220:O222)</f>
        <v>11070</v>
      </c>
      <c r="P223" s="30">
        <f>SUM(P220:P222)</f>
        <v>11070</v>
      </c>
    </row>
    <row r="224" spans="1:17" ht="15.75" x14ac:dyDescent="0.25">
      <c r="E224" s="6"/>
      <c r="G224" s="6">
        <f>F224-E224</f>
        <v>0</v>
      </c>
      <c r="H224" s="15"/>
      <c r="I224" s="12"/>
      <c r="J224" s="5"/>
      <c r="L224" s="23"/>
      <c r="M224" s="24"/>
      <c r="N224" s="23"/>
      <c r="O224" s="14"/>
      <c r="P224" s="22"/>
    </row>
    <row r="225" spans="1:18" ht="15.75" x14ac:dyDescent="0.25">
      <c r="A225" s="3" t="s">
        <v>149</v>
      </c>
      <c r="E225" s="6"/>
      <c r="G225" s="6">
        <f>F225-E225</f>
        <v>0</v>
      </c>
      <c r="H225" s="15"/>
      <c r="I225" s="12"/>
      <c r="J225" s="5"/>
      <c r="L225" s="23"/>
      <c r="M225" s="24"/>
      <c r="N225" s="23"/>
      <c r="O225" s="14"/>
      <c r="P225" s="22"/>
    </row>
    <row r="226" spans="1:18" ht="15.75" x14ac:dyDescent="0.25">
      <c r="A226" s="5" t="s">
        <v>17</v>
      </c>
      <c r="B226" s="57" t="s">
        <v>150</v>
      </c>
      <c r="C226" s="6">
        <v>5000</v>
      </c>
      <c r="D226" s="6">
        <f>C226</f>
        <v>5000</v>
      </c>
      <c r="E226" s="6">
        <f>D226</f>
        <v>5000</v>
      </c>
      <c r="F226" s="6" t="e">
        <f>#REF!</f>
        <v>#REF!</v>
      </c>
      <c r="G226" s="6" t="e">
        <f>F226-E226</f>
        <v>#REF!</v>
      </c>
      <c r="H226" s="15" t="e">
        <f>G226/E226</f>
        <v>#REF!</v>
      </c>
      <c r="I226" s="12" t="e">
        <f>F226</f>
        <v>#REF!</v>
      </c>
      <c r="J226" s="12">
        <v>5000</v>
      </c>
      <c r="K226" s="24">
        <f>J226</f>
        <v>5000</v>
      </c>
      <c r="L226" s="23">
        <v>5000</v>
      </c>
      <c r="M226" s="24">
        <f t="shared" si="90"/>
        <v>5000</v>
      </c>
      <c r="N226" s="23">
        <v>5000</v>
      </c>
      <c r="O226" s="23">
        <v>5000</v>
      </c>
      <c r="P226" s="23">
        <v>5000</v>
      </c>
    </row>
    <row r="227" spans="1:18" ht="15.75" x14ac:dyDescent="0.25">
      <c r="A227" s="5" t="s">
        <v>10</v>
      </c>
      <c r="C227" s="7">
        <f t="shared" ref="C227:J227" si="92">SUM(C226)</f>
        <v>5000</v>
      </c>
      <c r="D227" s="7">
        <f t="shared" si="92"/>
        <v>5000</v>
      </c>
      <c r="E227" s="7">
        <f t="shared" si="92"/>
        <v>5000</v>
      </c>
      <c r="F227" s="7" t="e">
        <f t="shared" si="92"/>
        <v>#REF!</v>
      </c>
      <c r="G227" s="7" t="e">
        <f t="shared" si="92"/>
        <v>#REF!</v>
      </c>
      <c r="H227" s="7" t="e">
        <f t="shared" si="92"/>
        <v>#REF!</v>
      </c>
      <c r="I227" s="7" t="e">
        <f t="shared" si="92"/>
        <v>#REF!</v>
      </c>
      <c r="J227" s="7">
        <f t="shared" si="92"/>
        <v>5000</v>
      </c>
      <c r="K227" s="7">
        <f>SUM(K226)</f>
        <v>5000</v>
      </c>
      <c r="L227" s="7">
        <f>SUM(L226)</f>
        <v>5000</v>
      </c>
      <c r="M227" s="25">
        <f t="shared" si="90"/>
        <v>5000</v>
      </c>
      <c r="N227" s="30">
        <f>SUM(N226)</f>
        <v>5000</v>
      </c>
      <c r="O227" s="30">
        <f>SUM(O226)</f>
        <v>5000</v>
      </c>
      <c r="P227" s="30">
        <f>SUM(P226)</f>
        <v>5000</v>
      </c>
    </row>
    <row r="228" spans="1:18" ht="15.75" x14ac:dyDescent="0.25">
      <c r="C228" s="7"/>
      <c r="D228" s="7"/>
      <c r="E228" s="7"/>
      <c r="F228" s="7"/>
      <c r="G228" s="7"/>
      <c r="H228" s="7"/>
      <c r="I228" s="7"/>
      <c r="J228" s="7"/>
      <c r="L228" s="23"/>
      <c r="M228" s="24"/>
      <c r="N228" s="23"/>
      <c r="O228" s="14"/>
      <c r="P228" s="22"/>
    </row>
    <row r="229" spans="1:18" ht="15.75" x14ac:dyDescent="0.25">
      <c r="A229" s="3" t="s">
        <v>274</v>
      </c>
      <c r="C229" s="7"/>
      <c r="D229" s="7"/>
      <c r="E229" s="7"/>
      <c r="F229" s="7"/>
      <c r="G229" s="7"/>
      <c r="H229" s="7"/>
      <c r="I229" s="7"/>
      <c r="J229" s="7"/>
      <c r="L229" s="23"/>
      <c r="M229" s="24"/>
      <c r="N229" s="23"/>
      <c r="O229" s="14"/>
      <c r="P229" s="22"/>
    </row>
    <row r="230" spans="1:18" ht="15.75" x14ac:dyDescent="0.25">
      <c r="A230" s="5" t="s">
        <v>13</v>
      </c>
      <c r="B230" s="57" t="s">
        <v>275</v>
      </c>
      <c r="C230" s="7"/>
      <c r="D230" s="7"/>
      <c r="E230" s="7"/>
      <c r="F230" s="7"/>
      <c r="G230" s="7"/>
      <c r="H230" s="7"/>
      <c r="I230" s="7"/>
      <c r="J230" s="6">
        <v>0</v>
      </c>
      <c r="K230" s="24">
        <v>3000</v>
      </c>
      <c r="L230" s="23">
        <v>3000</v>
      </c>
      <c r="M230" s="24">
        <f t="shared" si="90"/>
        <v>3000</v>
      </c>
      <c r="N230" s="23">
        <v>4900</v>
      </c>
      <c r="O230" s="23">
        <v>4900</v>
      </c>
      <c r="P230" s="23">
        <v>4900</v>
      </c>
      <c r="R230" s="36"/>
    </row>
    <row r="231" spans="1:18" ht="15.75" x14ac:dyDescent="0.25">
      <c r="A231" s="5" t="s">
        <v>15</v>
      </c>
      <c r="B231" s="57" t="s">
        <v>276</v>
      </c>
      <c r="C231" s="7"/>
      <c r="D231" s="7"/>
      <c r="E231" s="7"/>
      <c r="F231" s="7"/>
      <c r="G231" s="7"/>
      <c r="H231" s="7"/>
      <c r="I231" s="7"/>
      <c r="J231" s="6">
        <v>0</v>
      </c>
      <c r="K231" s="24">
        <v>0</v>
      </c>
      <c r="L231" s="23">
        <v>0</v>
      </c>
      <c r="M231" s="24">
        <f t="shared" si="90"/>
        <v>0</v>
      </c>
      <c r="N231" s="23">
        <v>0</v>
      </c>
      <c r="O231" s="23">
        <v>0</v>
      </c>
      <c r="P231" s="23">
        <v>0</v>
      </c>
    </row>
    <row r="232" spans="1:18" ht="15.75" x14ac:dyDescent="0.25">
      <c r="A232" s="5" t="s">
        <v>17</v>
      </c>
      <c r="B232" s="57" t="s">
        <v>277</v>
      </c>
      <c r="C232" s="7"/>
      <c r="D232" s="7"/>
      <c r="E232" s="7"/>
      <c r="F232" s="7"/>
      <c r="G232" s="7"/>
      <c r="H232" s="7"/>
      <c r="I232" s="7"/>
      <c r="J232" s="6"/>
      <c r="K232" s="24">
        <v>500</v>
      </c>
      <c r="L232" s="23">
        <v>500</v>
      </c>
      <c r="M232" s="24">
        <f t="shared" si="90"/>
        <v>500</v>
      </c>
      <c r="N232" s="23">
        <v>500</v>
      </c>
      <c r="O232" s="23">
        <v>500</v>
      </c>
      <c r="P232" s="23">
        <v>500</v>
      </c>
    </row>
    <row r="233" spans="1:18" ht="15.75" x14ac:dyDescent="0.25">
      <c r="A233" s="5" t="s">
        <v>10</v>
      </c>
      <c r="C233" s="7"/>
      <c r="D233" s="7"/>
      <c r="E233" s="7"/>
      <c r="F233" s="7"/>
      <c r="G233" s="7"/>
      <c r="H233" s="7"/>
      <c r="I233" s="7"/>
      <c r="J233" s="7">
        <f>SUM(J230:J231)</f>
        <v>0</v>
      </c>
      <c r="K233" s="7">
        <f>SUM(K230:K232)</f>
        <v>3500</v>
      </c>
      <c r="L233" s="7">
        <f>SUM(L230:L232)</f>
        <v>3500</v>
      </c>
      <c r="M233" s="25">
        <f t="shared" si="90"/>
        <v>3500</v>
      </c>
      <c r="N233" s="30">
        <f>SUM(N230:N232)</f>
        <v>5400</v>
      </c>
      <c r="O233" s="30">
        <f>SUM(O230:O232)</f>
        <v>5400</v>
      </c>
      <c r="P233" s="30">
        <f>SUM(P230:P232)</f>
        <v>5400</v>
      </c>
    </row>
    <row r="234" spans="1:18" ht="15.75" x14ac:dyDescent="0.25">
      <c r="E234" s="6"/>
      <c r="F234" s="6"/>
      <c r="H234" s="15"/>
      <c r="I234" s="12"/>
      <c r="J234" s="5"/>
      <c r="L234" s="23"/>
      <c r="M234" s="22"/>
      <c r="N234" s="23"/>
      <c r="O234" s="14"/>
      <c r="P234" s="22"/>
    </row>
    <row r="235" spans="1:18" ht="18" x14ac:dyDescent="0.4">
      <c r="A235" s="9" t="s">
        <v>151</v>
      </c>
      <c r="C235" s="8">
        <f t="shared" ref="C235:J235" si="93">C223+C227</f>
        <v>12000</v>
      </c>
      <c r="D235" s="8">
        <f t="shared" si="93"/>
        <v>12000</v>
      </c>
      <c r="E235" s="8">
        <f t="shared" si="93"/>
        <v>12000</v>
      </c>
      <c r="F235" s="8" t="e">
        <f t="shared" si="93"/>
        <v>#REF!</v>
      </c>
      <c r="G235" s="8" t="e">
        <f t="shared" si="93"/>
        <v>#REF!</v>
      </c>
      <c r="H235" s="8" t="e">
        <f t="shared" si="93"/>
        <v>#REF!</v>
      </c>
      <c r="I235" s="8" t="e">
        <f t="shared" si="93"/>
        <v>#REF!</v>
      </c>
      <c r="J235" s="8">
        <f t="shared" si="93"/>
        <v>15500</v>
      </c>
      <c r="K235" s="8">
        <f>K223+K227+K233</f>
        <v>19000</v>
      </c>
      <c r="L235" s="8">
        <f>L223+L227+L233</f>
        <v>19000</v>
      </c>
      <c r="M235" s="8">
        <f>M223+M227+M233</f>
        <v>19000</v>
      </c>
      <c r="N235" s="8">
        <f t="shared" ref="N235:P235" si="94">N223+N227+N233</f>
        <v>21470</v>
      </c>
      <c r="O235" s="8">
        <f t="shared" si="94"/>
        <v>21470</v>
      </c>
      <c r="P235" s="8">
        <f t="shared" si="94"/>
        <v>21470</v>
      </c>
    </row>
    <row r="236" spans="1:18" ht="15.75" x14ac:dyDescent="0.25">
      <c r="E236" s="6"/>
      <c r="G236" s="6">
        <f t="shared" ref="G236:G242" si="95">F236-E236</f>
        <v>0</v>
      </c>
      <c r="H236" s="15"/>
      <c r="I236" s="12"/>
      <c r="J236" s="5"/>
      <c r="L236" s="23"/>
      <c r="M236" s="22"/>
      <c r="N236" s="23"/>
      <c r="O236" s="14"/>
      <c r="P236" s="22"/>
    </row>
    <row r="237" spans="1:18" ht="15.75" x14ac:dyDescent="0.25">
      <c r="A237" s="3" t="s">
        <v>152</v>
      </c>
      <c r="E237" s="6"/>
      <c r="G237" s="6">
        <f t="shared" si="95"/>
        <v>0</v>
      </c>
      <c r="H237" s="15"/>
      <c r="I237" s="12"/>
      <c r="J237" s="5"/>
      <c r="L237" s="23"/>
      <c r="M237" s="22"/>
      <c r="N237" s="23"/>
      <c r="O237" s="14"/>
      <c r="P237" s="22"/>
    </row>
    <row r="238" spans="1:18" ht="15.75" x14ac:dyDescent="0.25">
      <c r="A238" s="3"/>
      <c r="E238" s="6"/>
      <c r="G238" s="6">
        <f t="shared" si="95"/>
        <v>0</v>
      </c>
      <c r="H238" s="15"/>
      <c r="I238" s="12"/>
      <c r="J238" s="5"/>
      <c r="L238" s="23"/>
      <c r="M238" s="22"/>
      <c r="N238" s="23"/>
      <c r="O238" s="14"/>
      <c r="P238" s="22"/>
    </row>
    <row r="239" spans="1:18" ht="15.75" x14ac:dyDescent="0.25">
      <c r="A239" s="3" t="s">
        <v>153</v>
      </c>
      <c r="E239" s="6"/>
      <c r="G239" s="6">
        <f t="shared" si="95"/>
        <v>0</v>
      </c>
      <c r="H239" s="15"/>
      <c r="I239" s="12"/>
      <c r="J239" s="5"/>
      <c r="L239" s="23"/>
      <c r="M239" s="22"/>
      <c r="N239" s="23"/>
      <c r="O239" s="14"/>
      <c r="P239" s="22"/>
    </row>
    <row r="240" spans="1:18" ht="15.75" x14ac:dyDescent="0.25">
      <c r="A240" s="5" t="s">
        <v>154</v>
      </c>
      <c r="B240" s="57" t="s">
        <v>318</v>
      </c>
      <c r="C240" s="6">
        <v>32000</v>
      </c>
      <c r="D240" s="6">
        <f>C240</f>
        <v>32000</v>
      </c>
      <c r="E240" s="6">
        <f>D240</f>
        <v>32000</v>
      </c>
      <c r="F240" s="6">
        <v>30000</v>
      </c>
      <c r="G240" s="6">
        <f t="shared" si="95"/>
        <v>-2000</v>
      </c>
      <c r="H240" s="15">
        <f>G240/E240</f>
        <v>-6.25E-2</v>
      </c>
      <c r="I240" s="12">
        <f>F240</f>
        <v>30000</v>
      </c>
      <c r="J240" s="12">
        <f>I240</f>
        <v>30000</v>
      </c>
      <c r="K240" s="24">
        <v>27000</v>
      </c>
      <c r="L240" s="23">
        <v>27000</v>
      </c>
      <c r="M240" s="24">
        <f>L240</f>
        <v>27000</v>
      </c>
      <c r="N240" s="23">
        <v>21000</v>
      </c>
      <c r="O240" s="23">
        <v>21000</v>
      </c>
      <c r="P240" s="23">
        <v>21000</v>
      </c>
    </row>
    <row r="241" spans="1:16" ht="15.75" x14ac:dyDescent="0.25">
      <c r="A241" s="5" t="s">
        <v>155</v>
      </c>
      <c r="B241" s="57" t="s">
        <v>156</v>
      </c>
      <c r="C241" s="6">
        <v>17762</v>
      </c>
      <c r="D241" s="6">
        <v>16000</v>
      </c>
      <c r="E241" s="6">
        <f>D241</f>
        <v>16000</v>
      </c>
      <c r="F241" s="6">
        <v>17000</v>
      </c>
      <c r="G241" s="6">
        <f t="shared" si="95"/>
        <v>1000</v>
      </c>
      <c r="H241" s="15">
        <f>G241/E241</f>
        <v>6.25E-2</v>
      </c>
      <c r="I241" s="12">
        <v>18655</v>
      </c>
      <c r="J241" s="12">
        <v>18800</v>
      </c>
      <c r="K241" s="12">
        <v>16500</v>
      </c>
      <c r="L241" s="23">
        <v>17200</v>
      </c>
      <c r="M241" s="24">
        <f t="shared" ref="M241:M243" si="96">L241</f>
        <v>17200</v>
      </c>
      <c r="N241" s="23">
        <v>17200</v>
      </c>
      <c r="O241" s="23">
        <v>17200</v>
      </c>
      <c r="P241" s="23">
        <v>17200</v>
      </c>
    </row>
    <row r="242" spans="1:16" ht="15.75" x14ac:dyDescent="0.25">
      <c r="A242" s="5" t="s">
        <v>157</v>
      </c>
      <c r="B242" s="57" t="s">
        <v>158</v>
      </c>
      <c r="C242" s="6">
        <v>30000</v>
      </c>
      <c r="D242" s="6">
        <f>C242</f>
        <v>30000</v>
      </c>
      <c r="E242" s="6">
        <f>D242</f>
        <v>30000</v>
      </c>
      <c r="F242" s="6">
        <v>30000</v>
      </c>
      <c r="G242" s="6">
        <f t="shared" si="95"/>
        <v>0</v>
      </c>
      <c r="H242" s="15">
        <f>G242/E242</f>
        <v>0</v>
      </c>
      <c r="I242" s="12">
        <v>31500</v>
      </c>
      <c r="J242" s="12">
        <f>I242</f>
        <v>31500</v>
      </c>
      <c r="K242" s="24">
        <v>20000</v>
      </c>
      <c r="L242" s="23">
        <v>20000</v>
      </c>
      <c r="M242" s="24">
        <f t="shared" si="96"/>
        <v>20000</v>
      </c>
      <c r="N242" s="23">
        <v>16000</v>
      </c>
      <c r="O242" s="23">
        <v>16000</v>
      </c>
      <c r="P242" s="23">
        <v>16000</v>
      </c>
    </row>
    <row r="243" spans="1:16" ht="15.75" x14ac:dyDescent="0.25">
      <c r="A243" s="5" t="s">
        <v>159</v>
      </c>
      <c r="B243" s="57" t="s">
        <v>160</v>
      </c>
      <c r="C243" s="6">
        <v>200</v>
      </c>
      <c r="D243" s="6">
        <f>C243</f>
        <v>200</v>
      </c>
      <c r="E243" s="6">
        <f>D243</f>
        <v>200</v>
      </c>
      <c r="F243" s="6">
        <f t="shared" ref="F243:J243" si="97">E243</f>
        <v>200</v>
      </c>
      <c r="G243" s="6">
        <f t="shared" si="97"/>
        <v>200</v>
      </c>
      <c r="H243" s="6">
        <f t="shared" si="97"/>
        <v>200</v>
      </c>
      <c r="I243" s="6">
        <f t="shared" si="97"/>
        <v>200</v>
      </c>
      <c r="J243" s="6">
        <f t="shared" si="97"/>
        <v>200</v>
      </c>
      <c r="K243" s="24">
        <v>400</v>
      </c>
      <c r="L243" s="23">
        <v>400</v>
      </c>
      <c r="M243" s="24">
        <f t="shared" si="96"/>
        <v>400</v>
      </c>
      <c r="N243" s="23">
        <v>400</v>
      </c>
      <c r="O243" s="23">
        <v>400</v>
      </c>
      <c r="P243" s="23">
        <v>400</v>
      </c>
    </row>
    <row r="244" spans="1:16" ht="15.75" x14ac:dyDescent="0.25">
      <c r="D244" s="6">
        <f>C244</f>
        <v>0</v>
      </c>
      <c r="E244" s="6"/>
      <c r="F244" s="6"/>
      <c r="G244" s="6">
        <f>F244-E244</f>
        <v>0</v>
      </c>
      <c r="H244" s="15"/>
      <c r="I244" s="12"/>
      <c r="J244" s="5"/>
      <c r="L244" s="23"/>
      <c r="M244" s="22"/>
      <c r="N244" s="23"/>
      <c r="O244" s="14"/>
      <c r="P244" s="22"/>
    </row>
    <row r="245" spans="1:16" ht="18" x14ac:dyDescent="0.4">
      <c r="A245" s="9" t="s">
        <v>161</v>
      </c>
      <c r="C245" s="8">
        <f t="shared" ref="C245:J245" si="98">SUM(C240:C243)</f>
        <v>79962</v>
      </c>
      <c r="D245" s="8">
        <f t="shared" si="98"/>
        <v>78200</v>
      </c>
      <c r="E245" s="8">
        <f t="shared" si="98"/>
        <v>78200</v>
      </c>
      <c r="F245" s="8">
        <f t="shared" si="98"/>
        <v>77200</v>
      </c>
      <c r="G245" s="8">
        <f t="shared" si="98"/>
        <v>-800</v>
      </c>
      <c r="H245" s="8">
        <f t="shared" si="98"/>
        <v>200</v>
      </c>
      <c r="I245" s="8">
        <f t="shared" si="98"/>
        <v>80355</v>
      </c>
      <c r="J245" s="8">
        <f t="shared" si="98"/>
        <v>80500</v>
      </c>
      <c r="K245" s="8">
        <f>SUM(K240:K243)</f>
        <v>63900</v>
      </c>
      <c r="L245" s="8">
        <f>SUM(L240:L243)</f>
        <v>64600</v>
      </c>
      <c r="M245" s="8">
        <f>SUM(M240:M243)</f>
        <v>64600</v>
      </c>
      <c r="N245" s="8">
        <f>SUM(N240:N244)</f>
        <v>54600</v>
      </c>
      <c r="O245" s="8">
        <f>SUM(O240:O244)</f>
        <v>54600</v>
      </c>
      <c r="P245" s="8">
        <f>SUM(P240:P244)</f>
        <v>54600</v>
      </c>
    </row>
    <row r="246" spans="1:16" ht="15.75" x14ac:dyDescent="0.25">
      <c r="E246" s="6"/>
      <c r="G246" s="6">
        <f t="shared" ref="G246:G254" si="99">F246-E246</f>
        <v>0</v>
      </c>
      <c r="H246" s="15"/>
      <c r="I246" s="12"/>
      <c r="J246" s="5"/>
      <c r="L246" s="23"/>
      <c r="M246" s="22"/>
      <c r="N246" s="23"/>
      <c r="O246" s="14"/>
      <c r="P246" s="22"/>
    </row>
    <row r="247" spans="1:16" ht="15.75" x14ac:dyDescent="0.25">
      <c r="A247" s="3" t="s">
        <v>162</v>
      </c>
      <c r="E247" s="6"/>
      <c r="G247" s="6">
        <f t="shared" si="99"/>
        <v>0</v>
      </c>
      <c r="H247" s="15"/>
      <c r="I247" s="12"/>
      <c r="J247" s="5"/>
      <c r="L247" s="23"/>
      <c r="M247" s="22"/>
      <c r="N247" s="23"/>
      <c r="O247" s="14"/>
      <c r="P247" s="22"/>
    </row>
    <row r="248" spans="1:16" ht="15.75" x14ac:dyDescent="0.25">
      <c r="A248" s="5" t="s">
        <v>163</v>
      </c>
      <c r="B248" s="57" t="s">
        <v>164</v>
      </c>
      <c r="E248" s="6"/>
      <c r="G248" s="6">
        <f t="shared" si="99"/>
        <v>0</v>
      </c>
      <c r="H248" s="15"/>
      <c r="I248" s="12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</row>
    <row r="249" spans="1:16" ht="15.75" x14ac:dyDescent="0.25">
      <c r="A249" s="5" t="s">
        <v>10</v>
      </c>
      <c r="E249" s="6"/>
      <c r="G249" s="6">
        <f t="shared" si="99"/>
        <v>0</v>
      </c>
      <c r="H249" s="15"/>
      <c r="I249" s="12"/>
      <c r="J249" s="5"/>
      <c r="L249" s="23"/>
      <c r="M249" s="22"/>
      <c r="N249" s="23"/>
      <c r="O249" s="14"/>
      <c r="P249" s="22"/>
    </row>
    <row r="250" spans="1:16" ht="15.75" x14ac:dyDescent="0.25">
      <c r="E250" s="6"/>
      <c r="G250" s="6">
        <f t="shared" si="99"/>
        <v>0</v>
      </c>
      <c r="H250" s="15"/>
      <c r="I250" s="12"/>
      <c r="J250" s="5"/>
      <c r="L250" s="23"/>
      <c r="M250" s="22"/>
      <c r="N250" s="23"/>
      <c r="O250" s="14"/>
      <c r="P250" s="22"/>
    </row>
    <row r="251" spans="1:16" ht="15.75" x14ac:dyDescent="0.25">
      <c r="A251" s="3" t="s">
        <v>165</v>
      </c>
      <c r="E251" s="6"/>
      <c r="G251" s="6">
        <f t="shared" si="99"/>
        <v>0</v>
      </c>
      <c r="H251" s="15"/>
      <c r="I251" s="12"/>
      <c r="J251" s="5"/>
      <c r="L251" s="23"/>
      <c r="M251" s="22"/>
      <c r="N251" s="23"/>
      <c r="O251" s="14"/>
      <c r="P251" s="22"/>
    </row>
    <row r="252" spans="1:16" ht="15.75" x14ac:dyDescent="0.25">
      <c r="A252" s="5" t="s">
        <v>163</v>
      </c>
      <c r="B252" s="57" t="s">
        <v>166</v>
      </c>
      <c r="E252" s="6"/>
      <c r="G252" s="6">
        <f t="shared" si="99"/>
        <v>0</v>
      </c>
      <c r="H252" s="15"/>
      <c r="I252" s="12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</row>
    <row r="253" spans="1:16" ht="15.75" x14ac:dyDescent="0.25">
      <c r="A253" s="5" t="s">
        <v>10</v>
      </c>
      <c r="E253" s="6"/>
      <c r="G253" s="6">
        <f t="shared" si="99"/>
        <v>0</v>
      </c>
      <c r="H253" s="15"/>
      <c r="I253" s="12"/>
      <c r="J253" s="5"/>
      <c r="L253" s="23"/>
      <c r="M253" s="22"/>
      <c r="N253" s="23"/>
      <c r="O253" s="60"/>
      <c r="P253" s="22"/>
    </row>
    <row r="254" spans="1:16" ht="15.75" x14ac:dyDescent="0.25">
      <c r="E254" s="6"/>
      <c r="G254" s="6">
        <f t="shared" si="99"/>
        <v>0</v>
      </c>
      <c r="H254" s="15"/>
      <c r="I254" s="12"/>
      <c r="J254" s="5"/>
      <c r="L254" s="23"/>
      <c r="M254" s="22"/>
      <c r="N254" s="23"/>
      <c r="O254" s="14"/>
      <c r="P254" s="22"/>
    </row>
    <row r="255" spans="1:16" ht="18" x14ac:dyDescent="0.4">
      <c r="A255" s="9" t="s">
        <v>167</v>
      </c>
      <c r="C255" s="8" t="e">
        <f t="shared" ref="C255:J255" si="100">C120+C140+C155+C170+C214+C235+C245+C96</f>
        <v>#REF!</v>
      </c>
      <c r="D255" s="8" t="e">
        <f t="shared" si="100"/>
        <v>#REF!</v>
      </c>
      <c r="E255" s="8">
        <f t="shared" si="100"/>
        <v>640435.4</v>
      </c>
      <c r="F255" s="8" t="e">
        <f t="shared" si="100"/>
        <v>#REF!</v>
      </c>
      <c r="G255" s="8" t="e">
        <f t="shared" si="100"/>
        <v>#REF!</v>
      </c>
      <c r="H255" s="8" t="e">
        <f t="shared" si="100"/>
        <v>#REF!</v>
      </c>
      <c r="I255" s="8" t="e">
        <f t="shared" si="100"/>
        <v>#REF!</v>
      </c>
      <c r="J255" s="8">
        <f t="shared" si="100"/>
        <v>656324.80000000005</v>
      </c>
      <c r="K255" s="8">
        <f t="shared" ref="K255:P255" si="101">K120+K140+K155+K170+K214+K235+K245+K96</f>
        <v>628776</v>
      </c>
      <c r="L255" s="8">
        <f t="shared" si="101"/>
        <v>635296</v>
      </c>
      <c r="M255" s="8">
        <f t="shared" si="101"/>
        <v>641796</v>
      </c>
      <c r="N255" s="8">
        <f t="shared" si="101"/>
        <v>695637.27</v>
      </c>
      <c r="O255" s="8">
        <f t="shared" si="101"/>
        <v>705280.4</v>
      </c>
      <c r="P255" s="8">
        <f t="shared" si="101"/>
        <v>708219.5</v>
      </c>
    </row>
    <row r="256" spans="1:16" ht="15.75" x14ac:dyDescent="0.25">
      <c r="E256" s="6"/>
      <c r="G256" s="6">
        <f t="shared" ref="G256:G272" si="102">F256-E256</f>
        <v>0</v>
      </c>
      <c r="H256" s="15"/>
      <c r="I256" s="12"/>
      <c r="J256" s="5"/>
      <c r="L256" s="23"/>
      <c r="M256" s="22"/>
      <c r="N256" s="23"/>
      <c r="O256" s="14"/>
      <c r="P256" s="22"/>
    </row>
    <row r="257" spans="1:16" ht="15.75" x14ac:dyDescent="0.25">
      <c r="A257" s="5" t="s">
        <v>168</v>
      </c>
      <c r="E257" s="6"/>
      <c r="G257" s="6">
        <f t="shared" si="102"/>
        <v>0</v>
      </c>
      <c r="H257" s="15"/>
      <c r="I257" s="12"/>
      <c r="J257" s="5"/>
      <c r="L257" s="23"/>
      <c r="M257" s="22"/>
      <c r="N257" s="23"/>
      <c r="O257" s="14"/>
      <c r="P257" s="22"/>
    </row>
    <row r="258" spans="1:16" ht="15.75" x14ac:dyDescent="0.25">
      <c r="E258" s="6"/>
      <c r="G258" s="6">
        <f t="shared" si="102"/>
        <v>0</v>
      </c>
      <c r="H258" s="15"/>
      <c r="I258" s="12"/>
      <c r="J258" s="5"/>
      <c r="L258" s="23"/>
      <c r="M258" s="22"/>
      <c r="N258" s="23"/>
      <c r="O258" s="14"/>
      <c r="P258" s="22"/>
    </row>
    <row r="259" spans="1:16" ht="15.75" x14ac:dyDescent="0.25">
      <c r="A259" s="3" t="s">
        <v>169</v>
      </c>
      <c r="E259" s="6"/>
      <c r="G259" s="6">
        <f t="shared" si="102"/>
        <v>0</v>
      </c>
      <c r="H259" s="15"/>
      <c r="I259" s="12"/>
      <c r="J259" s="5"/>
      <c r="L259" s="23"/>
      <c r="M259" s="22"/>
      <c r="N259" s="23"/>
      <c r="O259" s="14"/>
      <c r="P259" s="22"/>
    </row>
    <row r="260" spans="1:16" ht="15.75" x14ac:dyDescent="0.25">
      <c r="A260" s="5" t="s">
        <v>278</v>
      </c>
      <c r="B260" s="57" t="s">
        <v>170</v>
      </c>
      <c r="E260" s="6"/>
      <c r="G260" s="6">
        <f t="shared" si="102"/>
        <v>0</v>
      </c>
      <c r="H260" s="15"/>
      <c r="I260" s="12"/>
      <c r="J260" s="6">
        <v>0</v>
      </c>
      <c r="K260" s="6">
        <v>0</v>
      </c>
      <c r="L260" s="6">
        <v>0</v>
      </c>
      <c r="M260" s="6">
        <v>0</v>
      </c>
      <c r="N260" s="23">
        <v>0</v>
      </c>
      <c r="O260" s="23">
        <v>0</v>
      </c>
      <c r="P260" s="23">
        <v>0</v>
      </c>
    </row>
    <row r="261" spans="1:16" ht="15.75" x14ac:dyDescent="0.25">
      <c r="A261" s="5" t="s">
        <v>171</v>
      </c>
      <c r="B261" s="57" t="s">
        <v>172</v>
      </c>
      <c r="C261" s="6">
        <v>9000</v>
      </c>
      <c r="D261" s="6">
        <f>C261</f>
        <v>9000</v>
      </c>
      <c r="E261" s="6">
        <f>D261</f>
        <v>9000</v>
      </c>
      <c r="F261" s="6" t="e">
        <f>#REF!</f>
        <v>#REF!</v>
      </c>
      <c r="G261" s="6" t="e">
        <f t="shared" si="102"/>
        <v>#REF!</v>
      </c>
      <c r="H261" s="15" t="e">
        <f>G261/E261</f>
        <v>#REF!</v>
      </c>
      <c r="I261" s="12" t="e">
        <f>F261</f>
        <v>#REF!</v>
      </c>
      <c r="J261" s="12">
        <v>9000</v>
      </c>
      <c r="K261" s="24">
        <v>10000</v>
      </c>
      <c r="L261" s="23">
        <v>10000</v>
      </c>
      <c r="M261" s="23">
        <f t="shared" ref="M261:M282" si="103">L261</f>
        <v>10000</v>
      </c>
      <c r="N261" s="23">
        <v>9000</v>
      </c>
      <c r="O261" s="23">
        <v>9000</v>
      </c>
      <c r="P261" s="23">
        <v>9000</v>
      </c>
    </row>
    <row r="262" spans="1:16" ht="15.75" x14ac:dyDescent="0.25">
      <c r="A262" s="5" t="s">
        <v>279</v>
      </c>
      <c r="B262" s="57" t="s">
        <v>173</v>
      </c>
      <c r="C262" s="6">
        <v>30000</v>
      </c>
      <c r="D262" s="6">
        <f>C262</f>
        <v>30000</v>
      </c>
      <c r="E262" s="6">
        <f>D262</f>
        <v>30000</v>
      </c>
      <c r="F262" s="6" t="e">
        <f>#REF!</f>
        <v>#REF!</v>
      </c>
      <c r="G262" s="6" t="e">
        <f t="shared" si="102"/>
        <v>#REF!</v>
      </c>
      <c r="H262" s="15" t="e">
        <f>G262/E262</f>
        <v>#REF!</v>
      </c>
      <c r="I262" s="12" t="e">
        <f>F262</f>
        <v>#REF!</v>
      </c>
      <c r="J262" s="12">
        <v>30000</v>
      </c>
      <c r="K262" s="24">
        <v>31000</v>
      </c>
      <c r="L262" s="23">
        <v>31000</v>
      </c>
      <c r="M262" s="23">
        <f t="shared" si="103"/>
        <v>31000</v>
      </c>
      <c r="N262" s="23">
        <v>32000</v>
      </c>
      <c r="O262" s="23">
        <v>32000</v>
      </c>
      <c r="P262" s="23">
        <v>32000</v>
      </c>
    </row>
    <row r="263" spans="1:16" ht="15.75" x14ac:dyDescent="0.25">
      <c r="E263" s="6"/>
      <c r="G263" s="6">
        <f t="shared" si="102"/>
        <v>0</v>
      </c>
      <c r="H263" s="15"/>
      <c r="I263" s="12"/>
      <c r="J263" s="12"/>
      <c r="L263" s="23"/>
      <c r="M263" s="23"/>
      <c r="N263" s="23"/>
      <c r="O263" s="14"/>
      <c r="P263" s="22"/>
    </row>
    <row r="264" spans="1:16" ht="15.75" x14ac:dyDescent="0.25">
      <c r="A264" s="3" t="s">
        <v>174</v>
      </c>
      <c r="E264" s="6"/>
      <c r="G264" s="6">
        <f t="shared" si="102"/>
        <v>0</v>
      </c>
      <c r="H264" s="15"/>
      <c r="I264" s="12"/>
      <c r="J264" s="12"/>
      <c r="L264" s="23"/>
      <c r="M264" s="23"/>
      <c r="N264" s="23"/>
      <c r="O264" s="14"/>
      <c r="P264" s="22"/>
    </row>
    <row r="265" spans="1:16" ht="15.75" x14ac:dyDescent="0.25">
      <c r="A265" s="5" t="s">
        <v>175</v>
      </c>
      <c r="B265" s="57" t="s">
        <v>176</v>
      </c>
      <c r="C265" s="6">
        <v>1000</v>
      </c>
      <c r="D265" s="6">
        <f>C265</f>
        <v>1000</v>
      </c>
      <c r="E265" s="6">
        <f>D265</f>
        <v>1000</v>
      </c>
      <c r="F265" s="6" t="e">
        <f>#REF!</f>
        <v>#REF!</v>
      </c>
      <c r="G265" s="6" t="e">
        <f t="shared" si="102"/>
        <v>#REF!</v>
      </c>
      <c r="H265" s="15" t="e">
        <f>G265/E265</f>
        <v>#REF!</v>
      </c>
      <c r="I265" s="12" t="e">
        <f>F265</f>
        <v>#REF!</v>
      </c>
      <c r="J265" s="12">
        <v>1000</v>
      </c>
      <c r="K265" s="24">
        <f>J265</f>
        <v>1000</v>
      </c>
      <c r="L265" s="23">
        <v>1000</v>
      </c>
      <c r="M265" s="23">
        <f t="shared" si="103"/>
        <v>1000</v>
      </c>
      <c r="N265" s="23">
        <v>1000</v>
      </c>
      <c r="O265" s="23">
        <v>1000</v>
      </c>
      <c r="P265" s="23">
        <v>1000</v>
      </c>
    </row>
    <row r="266" spans="1:16" ht="15.75" x14ac:dyDescent="0.25">
      <c r="A266" s="5" t="s">
        <v>177</v>
      </c>
      <c r="B266" s="57" t="s">
        <v>178</v>
      </c>
      <c r="C266" s="6">
        <v>2000</v>
      </c>
      <c r="D266" s="6">
        <f>C266</f>
        <v>2000</v>
      </c>
      <c r="E266" s="6">
        <f>D266</f>
        <v>2000</v>
      </c>
      <c r="F266" s="6" t="e">
        <f>#REF!</f>
        <v>#REF!</v>
      </c>
      <c r="G266" s="6" t="e">
        <f t="shared" si="102"/>
        <v>#REF!</v>
      </c>
      <c r="H266" s="15" t="e">
        <f>G266/E266</f>
        <v>#REF!</v>
      </c>
      <c r="I266" s="12" t="e">
        <f>F266</f>
        <v>#REF!</v>
      </c>
      <c r="J266" s="12">
        <v>2000</v>
      </c>
      <c r="K266" s="24">
        <f>J266</f>
        <v>2000</v>
      </c>
      <c r="L266" s="23">
        <v>2000</v>
      </c>
      <c r="M266" s="23">
        <f t="shared" si="103"/>
        <v>2000</v>
      </c>
      <c r="N266" s="23">
        <v>1500</v>
      </c>
      <c r="O266" s="23">
        <v>1500</v>
      </c>
      <c r="P266" s="23">
        <v>1500</v>
      </c>
    </row>
    <row r="267" spans="1:16" ht="15.75" x14ac:dyDescent="0.25">
      <c r="E267" s="6"/>
      <c r="F267" s="6"/>
      <c r="G267" s="6">
        <f t="shared" si="102"/>
        <v>0</v>
      </c>
      <c r="H267" s="15"/>
      <c r="I267" s="12"/>
      <c r="J267" s="12"/>
      <c r="L267" s="23"/>
      <c r="M267" s="23"/>
      <c r="N267" s="23"/>
      <c r="O267" s="14"/>
      <c r="P267" s="22"/>
    </row>
    <row r="268" spans="1:16" ht="15.75" x14ac:dyDescent="0.25">
      <c r="A268" s="3" t="s">
        <v>179</v>
      </c>
      <c r="E268" s="6"/>
      <c r="F268" s="6"/>
      <c r="G268" s="6">
        <f t="shared" si="102"/>
        <v>0</v>
      </c>
      <c r="H268" s="15"/>
      <c r="I268" s="12"/>
      <c r="J268" s="12"/>
      <c r="L268" s="23"/>
      <c r="M268" s="23"/>
      <c r="N268" s="23"/>
      <c r="O268" s="14"/>
      <c r="P268" s="22"/>
    </row>
    <row r="269" spans="1:16" ht="15.75" x14ac:dyDescent="0.25">
      <c r="A269" s="5" t="s">
        <v>180</v>
      </c>
      <c r="B269" s="57" t="s">
        <v>181</v>
      </c>
      <c r="C269" s="6">
        <v>800</v>
      </c>
      <c r="D269" s="6">
        <f>C269</f>
        <v>800</v>
      </c>
      <c r="E269" s="6">
        <f>D269</f>
        <v>800</v>
      </c>
      <c r="F269" s="6" t="e">
        <f>#REF!</f>
        <v>#REF!</v>
      </c>
      <c r="G269" s="6" t="e">
        <f t="shared" si="102"/>
        <v>#REF!</v>
      </c>
      <c r="H269" s="15" t="e">
        <f>G269/E269</f>
        <v>#REF!</v>
      </c>
      <c r="I269" s="12" t="e">
        <f>F269</f>
        <v>#REF!</v>
      </c>
      <c r="J269" s="12">
        <v>800</v>
      </c>
      <c r="K269" s="24">
        <v>500</v>
      </c>
      <c r="L269" s="23">
        <v>500</v>
      </c>
      <c r="M269" s="23">
        <f t="shared" si="103"/>
        <v>500</v>
      </c>
      <c r="N269" s="23">
        <v>500</v>
      </c>
      <c r="O269" s="23">
        <v>500</v>
      </c>
      <c r="P269" s="23">
        <v>500</v>
      </c>
    </row>
    <row r="270" spans="1:16" ht="15.75" x14ac:dyDescent="0.25">
      <c r="E270" s="6"/>
      <c r="F270" s="6"/>
      <c r="G270" s="6">
        <f t="shared" si="102"/>
        <v>0</v>
      </c>
      <c r="H270" s="15"/>
      <c r="I270" s="12"/>
      <c r="J270" s="12"/>
      <c r="L270" s="23"/>
      <c r="M270" s="23"/>
      <c r="N270" s="23"/>
      <c r="O270" s="14"/>
      <c r="P270" s="22"/>
    </row>
    <row r="271" spans="1:16" ht="15.75" x14ac:dyDescent="0.25">
      <c r="A271" s="3" t="s">
        <v>182</v>
      </c>
      <c r="E271" s="6"/>
      <c r="F271" s="6"/>
      <c r="G271" s="6">
        <f t="shared" si="102"/>
        <v>0</v>
      </c>
      <c r="H271" s="15"/>
      <c r="I271" s="12"/>
      <c r="J271" s="12"/>
      <c r="L271" s="23"/>
      <c r="M271" s="23"/>
      <c r="N271" s="23"/>
      <c r="O271" s="14"/>
      <c r="P271" s="22"/>
    </row>
    <row r="272" spans="1:16" ht="15.75" x14ac:dyDescent="0.25">
      <c r="A272" s="5" t="s">
        <v>183</v>
      </c>
      <c r="B272" s="57" t="s">
        <v>184</v>
      </c>
      <c r="C272" s="6">
        <v>1000</v>
      </c>
      <c r="D272" s="6">
        <f>C272</f>
        <v>1000</v>
      </c>
      <c r="E272" s="6">
        <f>D272</f>
        <v>1000</v>
      </c>
      <c r="F272" s="6">
        <v>800</v>
      </c>
      <c r="G272" s="6">
        <f t="shared" si="102"/>
        <v>-200</v>
      </c>
      <c r="H272" s="15">
        <f>G272/E272</f>
        <v>-0.2</v>
      </c>
      <c r="I272" s="12">
        <f>F272</f>
        <v>800</v>
      </c>
      <c r="J272" s="12">
        <f>I272</f>
        <v>800</v>
      </c>
      <c r="K272" s="24">
        <f>J272</f>
        <v>800</v>
      </c>
      <c r="L272" s="23">
        <v>800</v>
      </c>
      <c r="M272" s="23">
        <f t="shared" si="103"/>
        <v>800</v>
      </c>
      <c r="N272" s="23">
        <v>800</v>
      </c>
      <c r="O272" s="23">
        <v>800</v>
      </c>
      <c r="P272" s="23">
        <v>800</v>
      </c>
    </row>
    <row r="273" spans="1:17" ht="15.75" x14ac:dyDescent="0.25">
      <c r="A273" s="5" t="s">
        <v>283</v>
      </c>
      <c r="B273" s="57" t="s">
        <v>285</v>
      </c>
      <c r="E273" s="6"/>
      <c r="F273" s="6"/>
      <c r="H273" s="15"/>
      <c r="I273" s="12"/>
      <c r="J273" s="12">
        <v>0</v>
      </c>
      <c r="K273" s="12">
        <v>0</v>
      </c>
      <c r="L273" s="12">
        <v>0</v>
      </c>
      <c r="M273" s="12">
        <v>0</v>
      </c>
      <c r="N273" s="23">
        <v>250</v>
      </c>
      <c r="O273" s="23">
        <v>250</v>
      </c>
      <c r="P273" s="23">
        <v>250</v>
      </c>
    </row>
    <row r="274" spans="1:17" ht="15.75" x14ac:dyDescent="0.25">
      <c r="E274" s="6"/>
      <c r="F274" s="6"/>
      <c r="G274" s="6">
        <f>F274-E274</f>
        <v>0</v>
      </c>
      <c r="H274" s="15"/>
      <c r="I274" s="12"/>
      <c r="J274" s="12"/>
      <c r="L274" s="23"/>
      <c r="M274" s="23"/>
      <c r="N274" s="23"/>
      <c r="O274" s="14"/>
      <c r="P274" s="22"/>
    </row>
    <row r="275" spans="1:17" ht="15.75" x14ac:dyDescent="0.25">
      <c r="A275" s="3" t="s">
        <v>185</v>
      </c>
      <c r="E275" s="6"/>
      <c r="F275" s="6"/>
      <c r="G275" s="6">
        <f>F275-E275</f>
        <v>0</v>
      </c>
      <c r="H275" s="15"/>
      <c r="I275" s="12"/>
      <c r="J275" s="5"/>
      <c r="L275" s="23"/>
      <c r="M275" s="23"/>
      <c r="N275" s="23"/>
      <c r="O275" s="14"/>
      <c r="P275" s="22"/>
    </row>
    <row r="276" spans="1:17" ht="15.75" x14ac:dyDescent="0.25">
      <c r="A276" s="5" t="s">
        <v>186</v>
      </c>
      <c r="B276" s="57" t="s">
        <v>187</v>
      </c>
      <c r="C276" s="6">
        <v>105000</v>
      </c>
      <c r="D276" s="6">
        <f>C276</f>
        <v>105000</v>
      </c>
      <c r="E276" s="6">
        <f>D276</f>
        <v>105000</v>
      </c>
      <c r="F276" s="6" t="e">
        <f>#REF!</f>
        <v>#REF!</v>
      </c>
      <c r="G276" s="6" t="e">
        <f>F276-E276</f>
        <v>#REF!</v>
      </c>
      <c r="H276" s="15" t="e">
        <f>G276/E276</f>
        <v>#REF!</v>
      </c>
      <c r="I276" s="12" t="e">
        <f>F276</f>
        <v>#REF!</v>
      </c>
      <c r="J276" s="12">
        <v>105000</v>
      </c>
      <c r="K276" s="24">
        <f>J276</f>
        <v>105000</v>
      </c>
      <c r="L276" s="23">
        <v>105000</v>
      </c>
      <c r="M276" s="23">
        <f t="shared" si="103"/>
        <v>105000</v>
      </c>
      <c r="N276" s="23">
        <v>105000</v>
      </c>
      <c r="O276" s="23">
        <v>105000</v>
      </c>
      <c r="P276" s="23">
        <v>105000</v>
      </c>
    </row>
    <row r="277" spans="1:17" ht="15.75" x14ac:dyDescent="0.25">
      <c r="E277" s="6"/>
      <c r="G277" s="6">
        <f>F277-E277</f>
        <v>0</v>
      </c>
      <c r="H277" s="15"/>
      <c r="I277" s="12"/>
      <c r="J277" s="5"/>
      <c r="L277" s="23"/>
      <c r="M277" s="23"/>
      <c r="N277" s="23"/>
      <c r="O277" s="14"/>
      <c r="P277" s="22"/>
    </row>
    <row r="278" spans="1:17" ht="15.75" x14ac:dyDescent="0.25">
      <c r="A278" s="3" t="s">
        <v>284</v>
      </c>
      <c r="E278" s="6"/>
      <c r="H278" s="15"/>
      <c r="I278" s="12"/>
      <c r="J278" s="5"/>
      <c r="L278" s="23"/>
      <c r="M278" s="23"/>
      <c r="N278" s="23"/>
      <c r="O278" s="14"/>
      <c r="P278" s="22"/>
    </row>
    <row r="279" spans="1:17" ht="15.75" x14ac:dyDescent="0.25">
      <c r="E279" s="6"/>
      <c r="G279" s="6">
        <f t="shared" ref="G279:G284" si="104">F279-E279</f>
        <v>0</v>
      </c>
      <c r="H279" s="15"/>
      <c r="I279" s="12"/>
      <c r="J279" s="5"/>
      <c r="L279" s="23"/>
      <c r="M279" s="23"/>
      <c r="N279" s="23"/>
      <c r="O279" s="14"/>
      <c r="P279" s="22"/>
    </row>
    <row r="280" spans="1:17" ht="15.75" x14ac:dyDescent="0.25">
      <c r="A280" s="3" t="s">
        <v>188</v>
      </c>
      <c r="E280" s="6"/>
      <c r="G280" s="6">
        <f t="shared" si="104"/>
        <v>0</v>
      </c>
      <c r="H280" s="15"/>
      <c r="I280" s="12"/>
      <c r="J280" s="5"/>
      <c r="L280" s="23"/>
      <c r="M280" s="23"/>
      <c r="N280" s="23"/>
      <c r="O280" s="14"/>
      <c r="P280" s="22"/>
    </row>
    <row r="281" spans="1:17" ht="15.75" x14ac:dyDescent="0.25">
      <c r="A281" s="5" t="s">
        <v>189</v>
      </c>
      <c r="B281" s="57" t="s">
        <v>190</v>
      </c>
      <c r="C281" s="6">
        <v>12500</v>
      </c>
      <c r="D281" s="6">
        <f>C281</f>
        <v>12500</v>
      </c>
      <c r="E281" s="6">
        <f>D281</f>
        <v>12500</v>
      </c>
      <c r="F281" s="6" t="e">
        <f>#REF!</f>
        <v>#REF!</v>
      </c>
      <c r="G281" s="6" t="e">
        <f t="shared" si="104"/>
        <v>#REF!</v>
      </c>
      <c r="H281" s="15" t="e">
        <f>G281/E281</f>
        <v>#REF!</v>
      </c>
      <c r="I281" s="12" t="e">
        <f>F281</f>
        <v>#REF!</v>
      </c>
      <c r="J281" s="12">
        <v>12500</v>
      </c>
      <c r="K281" s="24">
        <f>J281</f>
        <v>12500</v>
      </c>
      <c r="L281" s="23">
        <v>12500</v>
      </c>
      <c r="M281" s="23">
        <f t="shared" si="103"/>
        <v>12500</v>
      </c>
      <c r="N281" s="23">
        <v>12250</v>
      </c>
      <c r="O281" s="23">
        <v>12250</v>
      </c>
      <c r="P281" s="23">
        <v>12250</v>
      </c>
    </row>
    <row r="282" spans="1:17" ht="15.75" x14ac:dyDescent="0.25">
      <c r="A282" s="5" t="s">
        <v>191</v>
      </c>
      <c r="B282" s="57" t="s">
        <v>192</v>
      </c>
      <c r="C282" s="6">
        <v>50000</v>
      </c>
      <c r="D282" s="6">
        <f>C282</f>
        <v>50000</v>
      </c>
      <c r="E282" s="6">
        <f>D282</f>
        <v>50000</v>
      </c>
      <c r="F282" s="6" t="e">
        <f>#REF!</f>
        <v>#REF!</v>
      </c>
      <c r="G282" s="6" t="e">
        <f t="shared" si="104"/>
        <v>#REF!</v>
      </c>
      <c r="H282" s="15" t="e">
        <f>G282/E282</f>
        <v>#REF!</v>
      </c>
      <c r="I282" s="12" t="e">
        <f>F282</f>
        <v>#REF!</v>
      </c>
      <c r="J282" s="12">
        <v>50000</v>
      </c>
      <c r="K282" s="24">
        <v>55000</v>
      </c>
      <c r="L282" s="23">
        <v>55000</v>
      </c>
      <c r="M282" s="23">
        <f t="shared" si="103"/>
        <v>55000</v>
      </c>
      <c r="N282" s="23">
        <v>55000</v>
      </c>
      <c r="O282" s="23">
        <v>55000</v>
      </c>
      <c r="P282" s="23">
        <v>55000</v>
      </c>
    </row>
    <row r="283" spans="1:17" ht="15.75" x14ac:dyDescent="0.25">
      <c r="A283" s="5" t="s">
        <v>193</v>
      </c>
      <c r="B283" s="57" t="s">
        <v>194</v>
      </c>
      <c r="E283" s="6"/>
      <c r="G283" s="6">
        <f t="shared" si="104"/>
        <v>0</v>
      </c>
      <c r="H283" s="15"/>
      <c r="I283" s="12">
        <f>F283</f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</row>
    <row r="284" spans="1:17" ht="15.75" x14ac:dyDescent="0.25">
      <c r="A284" s="5" t="s">
        <v>281</v>
      </c>
      <c r="B284" s="57" t="s">
        <v>282</v>
      </c>
      <c r="E284" s="6"/>
      <c r="G284" s="6">
        <f t="shared" si="104"/>
        <v>0</v>
      </c>
      <c r="H284" s="15"/>
      <c r="I284" s="12">
        <f>F284</f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1:17" ht="18" x14ac:dyDescent="0.4">
      <c r="A285" s="3" t="s">
        <v>195</v>
      </c>
      <c r="C285" s="8">
        <f t="shared" ref="C285:E285" si="105">SUM(C261:C283)</f>
        <v>211300</v>
      </c>
      <c r="D285" s="8">
        <f t="shared" si="105"/>
        <v>211300</v>
      </c>
      <c r="E285" s="8">
        <f t="shared" si="105"/>
        <v>211300</v>
      </c>
      <c r="F285" s="8" t="e">
        <f t="shared" ref="F285:J285" si="106">SUM(F261:F283)</f>
        <v>#REF!</v>
      </c>
      <c r="G285" s="8" t="e">
        <f t="shared" si="106"/>
        <v>#REF!</v>
      </c>
      <c r="H285" s="8" t="e">
        <f t="shared" si="106"/>
        <v>#REF!</v>
      </c>
      <c r="I285" s="8" t="e">
        <f t="shared" si="106"/>
        <v>#REF!</v>
      </c>
      <c r="J285" s="8">
        <f t="shared" si="106"/>
        <v>211100</v>
      </c>
      <c r="K285" s="8">
        <f>K261+K262+K265+K266+K269+K272+K276+K281+K282</f>
        <v>217800</v>
      </c>
      <c r="L285" s="8">
        <f>L261+L262+L265+L266+L269+L272+L276+L281+L282</f>
        <v>217800</v>
      </c>
      <c r="M285" s="8">
        <f>M261+M262+M265+M266+M269+M272+M276+M281+M282</f>
        <v>217800</v>
      </c>
      <c r="N285" s="8">
        <f>N261+N262+N265+N266+N269+N272+N276+N281+N282+N273</f>
        <v>217300</v>
      </c>
      <c r="O285" s="8">
        <f>O261+O262+O265+O266+O269+O272+O276+O281+O282+O273</f>
        <v>217300</v>
      </c>
      <c r="P285" s="8">
        <f>P261+P262+P265+P266+P269+P272+P276+P281+P282+P273</f>
        <v>217300</v>
      </c>
    </row>
    <row r="286" spans="1:17" ht="15.75" x14ac:dyDescent="0.25">
      <c r="E286" s="6"/>
      <c r="H286" s="15"/>
      <c r="I286" s="12">
        <f>F286</f>
        <v>0</v>
      </c>
      <c r="J286" s="5"/>
      <c r="L286" s="23"/>
      <c r="M286" s="22"/>
      <c r="N286" s="23"/>
      <c r="O286" s="14"/>
      <c r="P286" s="22"/>
    </row>
    <row r="287" spans="1:17" ht="18" x14ac:dyDescent="0.4">
      <c r="A287" s="3" t="s">
        <v>196</v>
      </c>
      <c r="C287" s="8">
        <v>150000</v>
      </c>
      <c r="D287" s="8">
        <v>150000</v>
      </c>
      <c r="E287" s="8">
        <f>D287</f>
        <v>150000</v>
      </c>
      <c r="F287" s="8">
        <v>150000</v>
      </c>
      <c r="G287" s="8">
        <v>200000</v>
      </c>
      <c r="H287" s="8">
        <v>200000</v>
      </c>
      <c r="I287" s="8">
        <v>150000</v>
      </c>
      <c r="J287" s="8">
        <v>150000</v>
      </c>
      <c r="K287" s="8">
        <f>J287</f>
        <v>150000</v>
      </c>
      <c r="L287" s="8">
        <v>0</v>
      </c>
      <c r="M287" s="8">
        <v>170000</v>
      </c>
      <c r="N287" s="8">
        <v>225000</v>
      </c>
      <c r="O287" s="8">
        <v>225000</v>
      </c>
      <c r="P287" s="8">
        <v>225000</v>
      </c>
      <c r="Q287" s="54"/>
    </row>
    <row r="288" spans="1:17" ht="15.75" x14ac:dyDescent="0.25">
      <c r="E288" s="6"/>
      <c r="G288" s="6">
        <f t="shared" ref="G288:G293" si="107">F288-E288</f>
        <v>0</v>
      </c>
      <c r="H288" s="15"/>
      <c r="I288" s="12"/>
      <c r="J288" s="5"/>
      <c r="L288" s="23"/>
      <c r="M288" s="22"/>
      <c r="N288" s="23"/>
      <c r="O288" s="14"/>
      <c r="P288" s="22"/>
    </row>
    <row r="289" spans="1:16" ht="15.75" x14ac:dyDescent="0.25">
      <c r="E289" s="6"/>
      <c r="G289" s="6">
        <f t="shared" si="107"/>
        <v>0</v>
      </c>
      <c r="H289" s="15"/>
      <c r="I289" s="12"/>
      <c r="J289" s="5"/>
      <c r="L289" s="23"/>
      <c r="M289" s="22"/>
      <c r="N289" s="23"/>
      <c r="O289" s="14"/>
      <c r="P289" s="22"/>
    </row>
    <row r="290" spans="1:16" ht="15.75" x14ac:dyDescent="0.25">
      <c r="A290" s="3" t="s">
        <v>197</v>
      </c>
      <c r="E290" s="6"/>
      <c r="G290" s="6">
        <f t="shared" si="107"/>
        <v>0</v>
      </c>
      <c r="H290" s="15"/>
      <c r="I290" s="12"/>
      <c r="J290" s="5"/>
      <c r="L290" s="23"/>
      <c r="M290" s="22"/>
      <c r="N290" s="23"/>
      <c r="O290" s="14"/>
      <c r="P290" s="22"/>
    </row>
    <row r="291" spans="1:16" ht="15.75" x14ac:dyDescent="0.25">
      <c r="E291" s="6"/>
      <c r="G291" s="6">
        <f t="shared" si="107"/>
        <v>0</v>
      </c>
      <c r="H291" s="15"/>
      <c r="I291" s="12"/>
      <c r="J291" s="5"/>
      <c r="L291" s="23"/>
      <c r="M291" s="22"/>
      <c r="N291" s="23"/>
      <c r="O291" s="14"/>
      <c r="P291" s="22"/>
    </row>
    <row r="292" spans="1:16" ht="15.75" x14ac:dyDescent="0.25">
      <c r="A292" s="3" t="s">
        <v>198</v>
      </c>
      <c r="E292" s="6"/>
      <c r="G292" s="6">
        <f t="shared" si="107"/>
        <v>0</v>
      </c>
      <c r="H292" s="15"/>
      <c r="I292" s="12"/>
      <c r="J292" s="5"/>
      <c r="L292" s="23"/>
      <c r="M292" s="22"/>
      <c r="N292" s="23"/>
      <c r="O292" s="14"/>
      <c r="P292" s="22"/>
    </row>
    <row r="293" spans="1:16" ht="15.75" x14ac:dyDescent="0.25">
      <c r="A293" s="5" t="s">
        <v>17</v>
      </c>
      <c r="B293" s="57" t="s">
        <v>199</v>
      </c>
      <c r="C293" s="6">
        <v>10000</v>
      </c>
      <c r="D293" s="6">
        <f>C293</f>
        <v>10000</v>
      </c>
      <c r="E293" s="6">
        <f>D293</f>
        <v>10000</v>
      </c>
      <c r="F293" s="6" t="e">
        <f>#REF!</f>
        <v>#REF!</v>
      </c>
      <c r="G293" s="6" t="e">
        <f t="shared" si="107"/>
        <v>#REF!</v>
      </c>
      <c r="H293" s="15" t="e">
        <f>G293/E293</f>
        <v>#REF!</v>
      </c>
      <c r="I293" s="12" t="e">
        <f>F293</f>
        <v>#REF!</v>
      </c>
      <c r="J293" s="12">
        <v>10000</v>
      </c>
      <c r="K293" s="24">
        <f>J293</f>
        <v>10000</v>
      </c>
      <c r="L293" s="23">
        <v>10000</v>
      </c>
      <c r="M293" s="24">
        <f>L293</f>
        <v>10000</v>
      </c>
      <c r="N293" s="23">
        <v>10000</v>
      </c>
      <c r="O293" s="23">
        <v>10000</v>
      </c>
      <c r="P293" s="23">
        <v>10000</v>
      </c>
    </row>
    <row r="294" spans="1:16" ht="15.75" x14ac:dyDescent="0.25">
      <c r="A294" s="5" t="s">
        <v>10</v>
      </c>
      <c r="C294" s="7">
        <f t="shared" ref="C294:J294" si="108">SUM(C293)</f>
        <v>10000</v>
      </c>
      <c r="D294" s="7">
        <f t="shared" si="108"/>
        <v>10000</v>
      </c>
      <c r="E294" s="7">
        <f t="shared" si="108"/>
        <v>10000</v>
      </c>
      <c r="F294" s="7" t="e">
        <f t="shared" si="108"/>
        <v>#REF!</v>
      </c>
      <c r="G294" s="7" t="e">
        <f t="shared" si="108"/>
        <v>#REF!</v>
      </c>
      <c r="H294" s="7" t="e">
        <f t="shared" si="108"/>
        <v>#REF!</v>
      </c>
      <c r="I294" s="7" t="e">
        <f t="shared" si="108"/>
        <v>#REF!</v>
      </c>
      <c r="J294" s="7">
        <f t="shared" si="108"/>
        <v>10000</v>
      </c>
      <c r="K294" s="7">
        <f>SUM(K293)</f>
        <v>10000</v>
      </c>
      <c r="L294" s="7">
        <f>SUM(L293)</f>
        <v>10000</v>
      </c>
      <c r="M294" s="7">
        <f t="shared" ref="M294:M325" si="109">L294</f>
        <v>10000</v>
      </c>
      <c r="N294" s="30">
        <f>SUM(N293)</f>
        <v>10000</v>
      </c>
      <c r="O294" s="30">
        <f>SUM(O293)</f>
        <v>10000</v>
      </c>
      <c r="P294" s="30">
        <f>SUM(P293)</f>
        <v>10000</v>
      </c>
    </row>
    <row r="295" spans="1:16" ht="15.75" x14ac:dyDescent="0.25">
      <c r="C295" s="7"/>
      <c r="D295" s="7"/>
      <c r="E295" s="7"/>
      <c r="F295" s="7"/>
      <c r="H295" s="15"/>
      <c r="I295" s="12"/>
      <c r="J295" s="5"/>
      <c r="L295" s="23"/>
      <c r="M295" s="24"/>
      <c r="N295" s="23"/>
      <c r="O295" s="14"/>
      <c r="P295" s="22"/>
    </row>
    <row r="296" spans="1:16" ht="15.75" x14ac:dyDescent="0.25">
      <c r="A296" s="3" t="s">
        <v>200</v>
      </c>
      <c r="E296" s="6"/>
      <c r="F296" s="6"/>
      <c r="G296" s="6">
        <f>F296-E296</f>
        <v>0</v>
      </c>
      <c r="H296" s="15"/>
      <c r="I296" s="12"/>
      <c r="J296" s="5"/>
      <c r="L296" s="23"/>
      <c r="M296" s="24"/>
      <c r="N296" s="23"/>
      <c r="O296" s="14"/>
      <c r="P296" s="22"/>
    </row>
    <row r="297" spans="1:16" ht="15.75" x14ac:dyDescent="0.25">
      <c r="A297" s="5" t="s">
        <v>15</v>
      </c>
      <c r="B297" s="57" t="s">
        <v>201</v>
      </c>
      <c r="C297" s="6">
        <v>45000</v>
      </c>
      <c r="D297" s="6">
        <f>C297</f>
        <v>45000</v>
      </c>
      <c r="E297" s="6">
        <f>D297</f>
        <v>45000</v>
      </c>
      <c r="F297" s="6" t="e">
        <f>#REF!</f>
        <v>#REF!</v>
      </c>
      <c r="G297" s="6" t="e">
        <f>F297-E297</f>
        <v>#REF!</v>
      </c>
      <c r="H297" s="15" t="e">
        <f>G297/E297</f>
        <v>#REF!</v>
      </c>
      <c r="I297" s="12" t="e">
        <f>F297</f>
        <v>#REF!</v>
      </c>
      <c r="J297" s="12">
        <v>45000</v>
      </c>
      <c r="K297" s="24">
        <f>J297</f>
        <v>45000</v>
      </c>
      <c r="L297" s="23">
        <v>45000</v>
      </c>
      <c r="M297" s="24">
        <f t="shared" si="109"/>
        <v>45000</v>
      </c>
      <c r="N297" s="23">
        <v>70000</v>
      </c>
      <c r="O297" s="23">
        <v>70000</v>
      </c>
      <c r="P297" s="23">
        <v>70000</v>
      </c>
    </row>
    <row r="298" spans="1:16" ht="15.75" x14ac:dyDescent="0.25">
      <c r="A298" s="5" t="s">
        <v>17</v>
      </c>
      <c r="B298" s="57" t="s">
        <v>202</v>
      </c>
      <c r="C298" s="6">
        <v>75000</v>
      </c>
      <c r="D298" s="6">
        <f>C298</f>
        <v>75000</v>
      </c>
      <c r="E298" s="6">
        <f>D298</f>
        <v>75000</v>
      </c>
      <c r="F298" s="6" t="e">
        <f>#REF!</f>
        <v>#REF!</v>
      </c>
      <c r="G298" s="6" t="e">
        <f>F298-E298</f>
        <v>#REF!</v>
      </c>
      <c r="H298" s="15" t="e">
        <f>G298/E298</f>
        <v>#REF!</v>
      </c>
      <c r="I298" s="12" t="e">
        <f>F298</f>
        <v>#REF!</v>
      </c>
      <c r="J298" s="12">
        <v>75000</v>
      </c>
      <c r="K298" s="24">
        <v>80000</v>
      </c>
      <c r="L298" s="23">
        <v>80000</v>
      </c>
      <c r="M298" s="24">
        <f t="shared" si="109"/>
        <v>80000</v>
      </c>
      <c r="N298" s="23">
        <v>80000</v>
      </c>
      <c r="O298" s="23">
        <v>80000</v>
      </c>
      <c r="P298" s="23">
        <v>80000</v>
      </c>
    </row>
    <row r="299" spans="1:16" ht="15.75" x14ac:dyDescent="0.25">
      <c r="A299" s="3" t="s">
        <v>10</v>
      </c>
      <c r="C299" s="7">
        <f t="shared" ref="C299:J299" si="110">SUM(C297:C298)</f>
        <v>120000</v>
      </c>
      <c r="D299" s="7">
        <f t="shared" si="110"/>
        <v>120000</v>
      </c>
      <c r="E299" s="7">
        <f t="shared" si="110"/>
        <v>120000</v>
      </c>
      <c r="F299" s="7" t="e">
        <f t="shared" si="110"/>
        <v>#REF!</v>
      </c>
      <c r="G299" s="7" t="e">
        <f t="shared" si="110"/>
        <v>#REF!</v>
      </c>
      <c r="H299" s="7" t="e">
        <f t="shared" si="110"/>
        <v>#REF!</v>
      </c>
      <c r="I299" s="7" t="e">
        <f t="shared" si="110"/>
        <v>#REF!</v>
      </c>
      <c r="J299" s="7">
        <f t="shared" si="110"/>
        <v>120000</v>
      </c>
      <c r="K299" s="7">
        <f>SUM(K297:K298)</f>
        <v>125000</v>
      </c>
      <c r="L299" s="7">
        <f>SUM(L297:L298)</f>
        <v>125000</v>
      </c>
      <c r="M299" s="7">
        <f t="shared" si="109"/>
        <v>125000</v>
      </c>
      <c r="N299" s="30">
        <f>SUM(N297:N298)</f>
        <v>150000</v>
      </c>
      <c r="O299" s="30">
        <f>SUM(O297:O298)</f>
        <v>150000</v>
      </c>
      <c r="P299" s="30">
        <f>SUM(P297:P298)</f>
        <v>150000</v>
      </c>
    </row>
    <row r="300" spans="1:16" ht="15.75" x14ac:dyDescent="0.25">
      <c r="E300" s="6"/>
      <c r="G300" s="6">
        <f>F300-E300</f>
        <v>0</v>
      </c>
      <c r="H300" s="15"/>
      <c r="I300" s="12"/>
      <c r="J300" s="5"/>
      <c r="L300" s="23"/>
      <c r="M300" s="24"/>
      <c r="N300" s="23"/>
      <c r="O300" s="14"/>
      <c r="P300" s="22"/>
    </row>
    <row r="301" spans="1:16" ht="15.75" x14ac:dyDescent="0.25">
      <c r="E301" s="6"/>
      <c r="G301" s="6">
        <f>F301-E301</f>
        <v>0</v>
      </c>
      <c r="H301" s="15"/>
      <c r="I301" s="12"/>
      <c r="J301" s="5"/>
      <c r="L301" s="23"/>
      <c r="M301" s="24"/>
      <c r="N301" s="23"/>
      <c r="O301" s="14"/>
      <c r="P301" s="22"/>
    </row>
    <row r="302" spans="1:16" ht="15.75" x14ac:dyDescent="0.25">
      <c r="A302" s="3" t="s">
        <v>203</v>
      </c>
      <c r="E302" s="6"/>
      <c r="G302" s="6">
        <f>F302-E302</f>
        <v>0</v>
      </c>
      <c r="H302" s="15"/>
      <c r="I302" s="12"/>
      <c r="J302" s="5"/>
      <c r="L302" s="23"/>
      <c r="M302" s="24"/>
      <c r="N302" s="23"/>
      <c r="O302" s="14"/>
      <c r="P302" s="22"/>
    </row>
    <row r="303" spans="1:16" ht="15.75" x14ac:dyDescent="0.25">
      <c r="A303" s="5" t="s">
        <v>13</v>
      </c>
      <c r="B303" s="57" t="s">
        <v>204</v>
      </c>
      <c r="C303" s="6">
        <v>180000</v>
      </c>
      <c r="D303" s="6">
        <v>183000</v>
      </c>
      <c r="E303" s="6">
        <f>D303</f>
        <v>183000</v>
      </c>
      <c r="F303" s="6">
        <v>186500</v>
      </c>
      <c r="G303" s="6">
        <f>F303-E303</f>
        <v>3500</v>
      </c>
      <c r="H303" s="15">
        <f>G303/E303</f>
        <v>1.912568306010929E-2</v>
      </c>
      <c r="I303" s="12">
        <f>F303</f>
        <v>186500</v>
      </c>
      <c r="J303" s="12">
        <f>I303</f>
        <v>186500</v>
      </c>
      <c r="K303" s="24">
        <v>190000</v>
      </c>
      <c r="L303" s="23">
        <v>190000</v>
      </c>
      <c r="M303" s="24">
        <f t="shared" si="109"/>
        <v>190000</v>
      </c>
      <c r="N303" s="23">
        <v>195000</v>
      </c>
      <c r="O303" s="23">
        <v>195000</v>
      </c>
      <c r="P303" s="23">
        <v>195000</v>
      </c>
    </row>
    <row r="304" spans="1:16" ht="15.75" x14ac:dyDescent="0.25">
      <c r="A304" s="5" t="s">
        <v>17</v>
      </c>
      <c r="B304" s="57" t="s">
        <v>205</v>
      </c>
      <c r="C304" s="6">
        <v>95000</v>
      </c>
      <c r="D304" s="6">
        <v>95000</v>
      </c>
      <c r="E304" s="6">
        <f>D304</f>
        <v>95000</v>
      </c>
      <c r="F304" s="6" t="e">
        <f>#REF!</f>
        <v>#REF!</v>
      </c>
      <c r="G304" s="6" t="e">
        <f>F304-E304</f>
        <v>#REF!</v>
      </c>
      <c r="H304" s="15" t="e">
        <f>G304/E304</f>
        <v>#REF!</v>
      </c>
      <c r="I304" s="12" t="e">
        <f>F304</f>
        <v>#REF!</v>
      </c>
      <c r="J304" s="12">
        <v>95000</v>
      </c>
      <c r="K304" s="24">
        <f>J304</f>
        <v>95000</v>
      </c>
      <c r="L304" s="23">
        <v>95000</v>
      </c>
      <c r="M304" s="24">
        <f t="shared" si="109"/>
        <v>95000</v>
      </c>
      <c r="N304" s="23">
        <v>95000</v>
      </c>
      <c r="O304" s="23">
        <v>95000</v>
      </c>
      <c r="P304" s="23">
        <v>95000</v>
      </c>
    </row>
    <row r="305" spans="1:20" ht="15.75" x14ac:dyDescent="0.25">
      <c r="A305" s="5" t="s">
        <v>10</v>
      </c>
      <c r="C305" s="7">
        <f t="shared" ref="C305:J305" si="111">SUM(C303:C304)</f>
        <v>275000</v>
      </c>
      <c r="D305" s="7">
        <f t="shared" si="111"/>
        <v>278000</v>
      </c>
      <c r="E305" s="7">
        <f t="shared" si="111"/>
        <v>278000</v>
      </c>
      <c r="F305" s="7" t="e">
        <f t="shared" si="111"/>
        <v>#REF!</v>
      </c>
      <c r="G305" s="7" t="e">
        <f t="shared" si="111"/>
        <v>#REF!</v>
      </c>
      <c r="H305" s="7" t="e">
        <f t="shared" si="111"/>
        <v>#REF!</v>
      </c>
      <c r="I305" s="7" t="e">
        <f t="shared" si="111"/>
        <v>#REF!</v>
      </c>
      <c r="J305" s="7">
        <f t="shared" si="111"/>
        <v>281500</v>
      </c>
      <c r="K305" s="7">
        <f>SUM(K303:K304)</f>
        <v>285000</v>
      </c>
      <c r="L305" s="7">
        <f>SUM(L303:L304)</f>
        <v>285000</v>
      </c>
      <c r="M305" s="7">
        <f t="shared" si="109"/>
        <v>285000</v>
      </c>
      <c r="N305" s="30">
        <f>SUM(N303:N304)</f>
        <v>290000</v>
      </c>
      <c r="O305" s="30">
        <f>SUM(O303:O304)</f>
        <v>290000</v>
      </c>
      <c r="P305" s="30">
        <f>SUM(P303:P304)</f>
        <v>290000</v>
      </c>
    </row>
    <row r="306" spans="1:20" ht="15.75" x14ac:dyDescent="0.25">
      <c r="E306" s="6"/>
      <c r="G306" s="6">
        <f t="shared" ref="G306:G311" si="112">F306-E306</f>
        <v>0</v>
      </c>
      <c r="H306" s="15"/>
      <c r="I306" s="12"/>
      <c r="J306" s="5"/>
      <c r="L306" s="23"/>
      <c r="M306" s="24"/>
      <c r="N306" s="23"/>
      <c r="O306" s="14"/>
      <c r="P306" s="22"/>
    </row>
    <row r="307" spans="1:20" ht="15.75" x14ac:dyDescent="0.25">
      <c r="A307" s="3" t="s">
        <v>153</v>
      </c>
      <c r="E307" s="6"/>
      <c r="G307" s="6">
        <f t="shared" si="112"/>
        <v>0</v>
      </c>
      <c r="H307" s="15"/>
      <c r="I307" s="12"/>
      <c r="J307" s="5"/>
      <c r="L307" s="23"/>
      <c r="M307" s="24"/>
      <c r="N307" s="23"/>
      <c r="O307" s="14"/>
      <c r="P307" s="22"/>
    </row>
    <row r="308" spans="1:20" ht="15.75" x14ac:dyDescent="0.25">
      <c r="A308" s="5" t="s">
        <v>154</v>
      </c>
      <c r="B308" s="57" t="s">
        <v>206</v>
      </c>
      <c r="C308" s="6">
        <v>25000</v>
      </c>
      <c r="D308" s="6">
        <f t="shared" ref="D308:E311" si="113">C308</f>
        <v>25000</v>
      </c>
      <c r="E308" s="6">
        <f t="shared" si="113"/>
        <v>25000</v>
      </c>
      <c r="F308" s="6">
        <v>38000</v>
      </c>
      <c r="G308" s="6">
        <f t="shared" si="112"/>
        <v>13000</v>
      </c>
      <c r="H308" s="15">
        <f>G308/E308</f>
        <v>0.52</v>
      </c>
      <c r="I308" s="12">
        <f>F308</f>
        <v>38000</v>
      </c>
      <c r="J308" s="12">
        <f>I308</f>
        <v>38000</v>
      </c>
      <c r="K308" s="24">
        <f>J308</f>
        <v>38000</v>
      </c>
      <c r="L308" s="23">
        <v>38000</v>
      </c>
      <c r="M308" s="24">
        <f t="shared" si="109"/>
        <v>38000</v>
      </c>
      <c r="N308" s="23">
        <v>30000</v>
      </c>
      <c r="O308" s="23">
        <v>30000</v>
      </c>
      <c r="P308" s="23">
        <v>30000</v>
      </c>
      <c r="Q308" s="36"/>
    </row>
    <row r="309" spans="1:20" ht="15.75" x14ac:dyDescent="0.25">
      <c r="A309" s="5" t="s">
        <v>155</v>
      </c>
      <c r="B309" s="57" t="s">
        <v>207</v>
      </c>
      <c r="C309" s="6">
        <v>14000</v>
      </c>
      <c r="D309" s="6">
        <f t="shared" si="113"/>
        <v>14000</v>
      </c>
      <c r="E309" s="6">
        <f t="shared" si="113"/>
        <v>14000</v>
      </c>
      <c r="F309" s="6">
        <v>15000</v>
      </c>
      <c r="G309" s="6">
        <f t="shared" si="112"/>
        <v>1000</v>
      </c>
      <c r="H309" s="15">
        <f>G309/E309</f>
        <v>7.1428571428571425E-2</v>
      </c>
      <c r="I309" s="12">
        <f>F309</f>
        <v>15000</v>
      </c>
      <c r="J309" s="12">
        <f>I309</f>
        <v>15000</v>
      </c>
      <c r="K309" s="24">
        <f>J309</f>
        <v>15000</v>
      </c>
      <c r="L309" s="23">
        <v>15000</v>
      </c>
      <c r="M309" s="24">
        <f t="shared" si="109"/>
        <v>15000</v>
      </c>
      <c r="N309" s="23">
        <v>15000</v>
      </c>
      <c r="O309" s="23">
        <v>15000</v>
      </c>
      <c r="P309" s="23">
        <v>15000</v>
      </c>
    </row>
    <row r="310" spans="1:20" ht="15.75" x14ac:dyDescent="0.25">
      <c r="A310" s="5" t="s">
        <v>208</v>
      </c>
      <c r="B310" s="57" t="s">
        <v>209</v>
      </c>
      <c r="C310" s="6">
        <v>74000</v>
      </c>
      <c r="D310" s="6">
        <f t="shared" si="113"/>
        <v>74000</v>
      </c>
      <c r="E310" s="6">
        <f t="shared" si="113"/>
        <v>74000</v>
      </c>
      <c r="F310" s="6">
        <v>74000</v>
      </c>
      <c r="G310" s="6">
        <f t="shared" si="112"/>
        <v>0</v>
      </c>
      <c r="H310" s="15">
        <f>G310/E310</f>
        <v>0</v>
      </c>
      <c r="I310" s="12">
        <v>77700</v>
      </c>
      <c r="J310" s="12">
        <f>I310</f>
        <v>77700</v>
      </c>
      <c r="K310" s="24">
        <v>77000</v>
      </c>
      <c r="L310" s="23">
        <v>77000</v>
      </c>
      <c r="M310" s="24">
        <f t="shared" si="109"/>
        <v>77000</v>
      </c>
      <c r="N310" s="23">
        <v>70000</v>
      </c>
      <c r="O310" s="23">
        <v>70000</v>
      </c>
      <c r="P310" s="23">
        <v>70000</v>
      </c>
      <c r="S310" s="36"/>
    </row>
    <row r="311" spans="1:20" ht="15.75" x14ac:dyDescent="0.25">
      <c r="A311" s="5" t="s">
        <v>210</v>
      </c>
      <c r="B311" s="57" t="s">
        <v>211</v>
      </c>
      <c r="C311" s="6">
        <v>3000</v>
      </c>
      <c r="D311" s="6">
        <f t="shared" si="113"/>
        <v>3000</v>
      </c>
      <c r="E311" s="6">
        <f t="shared" si="113"/>
        <v>3000</v>
      </c>
      <c r="F311" s="6" t="e">
        <f>#REF!</f>
        <v>#REF!</v>
      </c>
      <c r="G311" s="6" t="e">
        <f t="shared" si="112"/>
        <v>#REF!</v>
      </c>
      <c r="H311" s="15" t="e">
        <f>G311/E311</f>
        <v>#REF!</v>
      </c>
      <c r="I311" s="12" t="e">
        <f>F311</f>
        <v>#REF!</v>
      </c>
      <c r="J311" s="12">
        <v>3000</v>
      </c>
      <c r="K311" s="24">
        <v>3500</v>
      </c>
      <c r="L311" s="23">
        <v>3500</v>
      </c>
      <c r="M311" s="24">
        <f t="shared" si="109"/>
        <v>3500</v>
      </c>
      <c r="N311" s="23">
        <v>3500</v>
      </c>
      <c r="O311" s="23">
        <v>3500</v>
      </c>
      <c r="P311" s="23">
        <v>3500</v>
      </c>
      <c r="R311" s="36"/>
      <c r="S311" s="36"/>
    </row>
    <row r="312" spans="1:20" ht="15.75" x14ac:dyDescent="0.25">
      <c r="A312" s="5" t="s">
        <v>10</v>
      </c>
      <c r="C312" s="7">
        <f t="shared" ref="C312:J312" si="114">SUM(C308:C311)</f>
        <v>116000</v>
      </c>
      <c r="D312" s="7">
        <f t="shared" si="114"/>
        <v>116000</v>
      </c>
      <c r="E312" s="7">
        <f t="shared" si="114"/>
        <v>116000</v>
      </c>
      <c r="F312" s="7" t="e">
        <f t="shared" si="114"/>
        <v>#REF!</v>
      </c>
      <c r="G312" s="7" t="e">
        <f t="shared" si="114"/>
        <v>#REF!</v>
      </c>
      <c r="H312" s="7" t="e">
        <f t="shared" si="114"/>
        <v>#REF!</v>
      </c>
      <c r="I312" s="7" t="e">
        <f t="shared" si="114"/>
        <v>#REF!</v>
      </c>
      <c r="J312" s="7">
        <f t="shared" si="114"/>
        <v>133700</v>
      </c>
      <c r="K312" s="7">
        <f>SUM(K308:K311)</f>
        <v>133500</v>
      </c>
      <c r="L312" s="7">
        <f>SUM(L308:L311)</f>
        <v>133500</v>
      </c>
      <c r="M312" s="7">
        <f t="shared" si="109"/>
        <v>133500</v>
      </c>
      <c r="N312" s="30">
        <f>SUM(N308:N311)</f>
        <v>118500</v>
      </c>
      <c r="O312" s="30">
        <f>SUM(O308:O311)</f>
        <v>118500</v>
      </c>
      <c r="P312" s="30">
        <f>SUM(P308:P311)</f>
        <v>118500</v>
      </c>
      <c r="R312" s="36"/>
      <c r="S312" s="36"/>
    </row>
    <row r="313" spans="1:20" ht="15.75" x14ac:dyDescent="0.25">
      <c r="E313" s="6"/>
      <c r="H313" s="15"/>
      <c r="I313" s="12"/>
      <c r="J313" s="5"/>
      <c r="L313" s="23"/>
      <c r="M313" s="24"/>
      <c r="N313" s="23"/>
      <c r="O313" s="14"/>
      <c r="P313" s="22"/>
      <c r="R313" s="36"/>
      <c r="S313" s="36"/>
      <c r="T313" s="36"/>
    </row>
    <row r="314" spans="1:20" ht="15.75" x14ac:dyDescent="0.25">
      <c r="E314" s="6"/>
      <c r="G314" s="6">
        <f>F314-E314</f>
        <v>0</v>
      </c>
      <c r="H314" s="15"/>
      <c r="I314" s="12"/>
      <c r="J314" s="5"/>
      <c r="L314" s="23"/>
      <c r="M314" s="24"/>
      <c r="N314" s="23"/>
      <c r="O314" s="14"/>
      <c r="P314" s="22"/>
    </row>
    <row r="315" spans="1:20" ht="15.75" x14ac:dyDescent="0.25">
      <c r="A315" s="3" t="s">
        <v>162</v>
      </c>
      <c r="E315" s="6"/>
      <c r="G315" s="6">
        <f>F315-E315</f>
        <v>0</v>
      </c>
      <c r="H315" s="15"/>
      <c r="I315" s="12"/>
      <c r="J315" s="5"/>
      <c r="L315" s="23"/>
      <c r="M315" s="24"/>
      <c r="N315" s="23"/>
      <c r="O315" s="14"/>
      <c r="P315" s="22"/>
    </row>
    <row r="316" spans="1:20" ht="15.75" x14ac:dyDescent="0.25">
      <c r="A316" s="5" t="s">
        <v>163</v>
      </c>
      <c r="B316" s="57" t="s">
        <v>212</v>
      </c>
      <c r="C316" s="6">
        <v>41500</v>
      </c>
      <c r="D316" s="6">
        <v>41500</v>
      </c>
      <c r="E316" s="6">
        <f>D316</f>
        <v>41500</v>
      </c>
      <c r="F316" s="6" t="e">
        <f>#REF!</f>
        <v>#REF!</v>
      </c>
      <c r="G316" s="6" t="e">
        <f>F316-E316</f>
        <v>#REF!</v>
      </c>
      <c r="H316" s="15" t="e">
        <f>G316/E316</f>
        <v>#REF!</v>
      </c>
      <c r="I316" s="12" t="e">
        <f>F316</f>
        <v>#REF!</v>
      </c>
      <c r="J316" s="12">
        <v>41500</v>
      </c>
      <c r="K316" s="24">
        <f>J316+15000</f>
        <v>56500</v>
      </c>
      <c r="L316" s="23">
        <v>56500</v>
      </c>
      <c r="M316" s="24">
        <f t="shared" si="109"/>
        <v>56500</v>
      </c>
      <c r="N316" s="23">
        <v>41500</v>
      </c>
      <c r="O316" s="23">
        <v>41500</v>
      </c>
      <c r="P316" s="23">
        <v>41500</v>
      </c>
    </row>
    <row r="317" spans="1:20" ht="15.75" x14ac:dyDescent="0.25">
      <c r="A317" s="5" t="s">
        <v>213</v>
      </c>
      <c r="B317" s="57" t="s">
        <v>214</v>
      </c>
      <c r="E317" s="6"/>
      <c r="F317" s="6"/>
      <c r="G317" s="6">
        <f>F317-E317</f>
        <v>0</v>
      </c>
      <c r="H317" s="15"/>
      <c r="I317" s="12"/>
      <c r="J317" s="24">
        <f t="shared" ref="J317:J318" si="115">I317</f>
        <v>0</v>
      </c>
      <c r="K317" s="24">
        <v>0</v>
      </c>
      <c r="L317" s="24">
        <f t="shared" ref="L317:L318" si="116">K317</f>
        <v>0</v>
      </c>
      <c r="M317" s="24">
        <f t="shared" si="109"/>
        <v>0</v>
      </c>
      <c r="N317" s="23">
        <v>0</v>
      </c>
      <c r="O317" s="23">
        <v>0</v>
      </c>
      <c r="P317" s="23">
        <v>0</v>
      </c>
      <c r="Q317" s="36"/>
    </row>
    <row r="318" spans="1:20" ht="15.75" x14ac:dyDescent="0.25">
      <c r="A318" s="5" t="s">
        <v>215</v>
      </c>
      <c r="B318" s="57" t="s">
        <v>216</v>
      </c>
      <c r="E318" s="6"/>
      <c r="F318" s="6"/>
      <c r="G318" s="6">
        <f>F318-E318</f>
        <v>0</v>
      </c>
      <c r="H318" s="15"/>
      <c r="I318" s="12"/>
      <c r="J318" s="24">
        <f t="shared" si="115"/>
        <v>0</v>
      </c>
      <c r="K318" s="24">
        <v>0</v>
      </c>
      <c r="L318" s="24">
        <f t="shared" si="116"/>
        <v>0</v>
      </c>
      <c r="M318" s="24">
        <f t="shared" si="109"/>
        <v>0</v>
      </c>
      <c r="N318" s="23">
        <v>0</v>
      </c>
      <c r="O318" s="23">
        <v>0</v>
      </c>
      <c r="P318" s="23">
        <v>0</v>
      </c>
    </row>
    <row r="319" spans="1:20" ht="15.75" x14ac:dyDescent="0.25">
      <c r="A319" s="5" t="s">
        <v>10</v>
      </c>
      <c r="C319" s="7">
        <f t="shared" ref="C319:J319" si="117">SUM(C316:C318)</f>
        <v>41500</v>
      </c>
      <c r="D319" s="7">
        <f t="shared" si="117"/>
        <v>41500</v>
      </c>
      <c r="E319" s="7">
        <f t="shared" si="117"/>
        <v>41500</v>
      </c>
      <c r="F319" s="7" t="e">
        <f t="shared" si="117"/>
        <v>#REF!</v>
      </c>
      <c r="G319" s="7" t="e">
        <f t="shared" si="117"/>
        <v>#REF!</v>
      </c>
      <c r="H319" s="7" t="e">
        <f t="shared" si="117"/>
        <v>#REF!</v>
      </c>
      <c r="I319" s="7" t="e">
        <f t="shared" si="117"/>
        <v>#REF!</v>
      </c>
      <c r="J319" s="7">
        <f t="shared" si="117"/>
        <v>41500</v>
      </c>
      <c r="K319" s="7">
        <f>SUM(K316:K318)</f>
        <v>56500</v>
      </c>
      <c r="L319" s="7">
        <f>SUM(L316:L318)</f>
        <v>56500</v>
      </c>
      <c r="M319" s="7">
        <f t="shared" si="109"/>
        <v>56500</v>
      </c>
      <c r="N319" s="7">
        <f t="shared" ref="N319:P319" si="118">SUM(N316:N318)</f>
        <v>41500</v>
      </c>
      <c r="O319" s="7">
        <f t="shared" si="118"/>
        <v>41500</v>
      </c>
      <c r="P319" s="7">
        <f t="shared" si="118"/>
        <v>41500</v>
      </c>
    </row>
    <row r="320" spans="1:20" ht="15.75" x14ac:dyDescent="0.25">
      <c r="E320" s="6"/>
      <c r="H320" s="15"/>
      <c r="I320" s="12"/>
      <c r="J320" s="5"/>
      <c r="L320" s="23"/>
      <c r="M320" s="24"/>
      <c r="N320" s="23"/>
      <c r="O320" s="14"/>
      <c r="P320" s="22"/>
    </row>
    <row r="321" spans="1:17" ht="15.75" x14ac:dyDescent="0.25">
      <c r="A321" s="3" t="s">
        <v>165</v>
      </c>
      <c r="E321" s="6"/>
      <c r="H321" s="15"/>
      <c r="I321" s="12"/>
      <c r="J321" s="5"/>
      <c r="L321" s="23"/>
      <c r="M321" s="24"/>
      <c r="N321" s="23"/>
      <c r="O321" s="14"/>
      <c r="P321" s="22"/>
    </row>
    <row r="322" spans="1:17" ht="15.75" x14ac:dyDescent="0.25">
      <c r="A322" s="5" t="s">
        <v>213</v>
      </c>
      <c r="B322" s="57" t="s">
        <v>217</v>
      </c>
      <c r="E322" s="6"/>
      <c r="H322" s="15"/>
      <c r="I322" s="12"/>
      <c r="J322" s="6">
        <v>0</v>
      </c>
      <c r="K322" s="6">
        <v>0</v>
      </c>
      <c r="L322" s="6">
        <v>0</v>
      </c>
      <c r="M322" s="6">
        <v>0</v>
      </c>
      <c r="N322" s="23"/>
      <c r="O322" s="14"/>
      <c r="P322" s="22"/>
    </row>
    <row r="323" spans="1:17" ht="15.75" x14ac:dyDescent="0.25">
      <c r="A323" s="5" t="s">
        <v>163</v>
      </c>
      <c r="B323" s="57" t="s">
        <v>218</v>
      </c>
      <c r="C323" s="6">
        <v>3800</v>
      </c>
      <c r="D323" s="6">
        <v>3800</v>
      </c>
      <c r="E323" s="6">
        <f>D323</f>
        <v>3800</v>
      </c>
      <c r="F323" s="6" t="e">
        <f>#REF!</f>
        <v>#REF!</v>
      </c>
      <c r="G323" s="6" t="e">
        <f>F323-E323</f>
        <v>#REF!</v>
      </c>
      <c r="H323" s="15" t="e">
        <f>G323/E323</f>
        <v>#REF!</v>
      </c>
      <c r="I323" s="12" t="e">
        <f>F323</f>
        <v>#REF!</v>
      </c>
      <c r="J323" s="12">
        <v>3800</v>
      </c>
      <c r="K323" s="24">
        <f>J323+2000</f>
        <v>5800</v>
      </c>
      <c r="L323" s="23">
        <v>5800</v>
      </c>
      <c r="M323" s="24">
        <f t="shared" si="109"/>
        <v>5800</v>
      </c>
      <c r="N323" s="23">
        <v>658</v>
      </c>
      <c r="O323" s="23">
        <v>658</v>
      </c>
      <c r="P323" s="23">
        <v>658</v>
      </c>
    </row>
    <row r="324" spans="1:17" ht="15.75" x14ac:dyDescent="0.25">
      <c r="A324" s="5" t="s">
        <v>215</v>
      </c>
      <c r="B324" s="57" t="s">
        <v>219</v>
      </c>
      <c r="E324" s="6"/>
      <c r="F324" s="6"/>
      <c r="G324" s="6">
        <f>F324-E324</f>
        <v>0</v>
      </c>
      <c r="H324" s="15"/>
      <c r="I324" s="12"/>
      <c r="J324" s="24">
        <f t="shared" ref="J324" si="119">I324</f>
        <v>0</v>
      </c>
      <c r="K324" s="24">
        <v>0</v>
      </c>
      <c r="L324" s="24">
        <f t="shared" ref="L324" si="120">K324</f>
        <v>0</v>
      </c>
      <c r="M324" s="24">
        <f t="shared" si="109"/>
        <v>0</v>
      </c>
      <c r="N324" s="23">
        <v>0</v>
      </c>
      <c r="O324" s="24">
        <v>0</v>
      </c>
      <c r="P324" s="22"/>
    </row>
    <row r="325" spans="1:17" ht="15.75" x14ac:dyDescent="0.25">
      <c r="A325" s="5" t="s">
        <v>10</v>
      </c>
      <c r="C325" s="7">
        <f t="shared" ref="C325:J325" si="121">SUM(C322:C324)</f>
        <v>3800</v>
      </c>
      <c r="D325" s="7">
        <f t="shared" si="121"/>
        <v>3800</v>
      </c>
      <c r="E325" s="7">
        <f t="shared" si="121"/>
        <v>3800</v>
      </c>
      <c r="F325" s="7" t="e">
        <f t="shared" si="121"/>
        <v>#REF!</v>
      </c>
      <c r="G325" s="7" t="e">
        <f t="shared" si="121"/>
        <v>#REF!</v>
      </c>
      <c r="H325" s="7" t="e">
        <f t="shared" si="121"/>
        <v>#REF!</v>
      </c>
      <c r="I325" s="7" t="e">
        <f t="shared" si="121"/>
        <v>#REF!</v>
      </c>
      <c r="J325" s="7">
        <f t="shared" si="121"/>
        <v>3800</v>
      </c>
      <c r="K325" s="7">
        <f>SUM(K323:K324)</f>
        <v>5800</v>
      </c>
      <c r="L325" s="7">
        <f>SUM(L323:L324)</f>
        <v>5800</v>
      </c>
      <c r="M325" s="7">
        <f t="shared" si="109"/>
        <v>5800</v>
      </c>
      <c r="N325" s="30">
        <f>SUM(N323:N324)</f>
        <v>658</v>
      </c>
      <c r="O325" s="30">
        <f>SUM(O323:O324)</f>
        <v>658</v>
      </c>
      <c r="P325" s="30">
        <f>SUM(P323:P324)</f>
        <v>658</v>
      </c>
    </row>
    <row r="326" spans="1:17" ht="15.75" x14ac:dyDescent="0.25">
      <c r="E326" s="6"/>
      <c r="H326" s="15"/>
      <c r="I326" s="12"/>
      <c r="J326" s="5"/>
      <c r="L326" s="23"/>
      <c r="M326" s="22"/>
      <c r="N326" s="23"/>
      <c r="O326" s="14"/>
      <c r="P326" s="22"/>
    </row>
    <row r="327" spans="1:17" ht="15.75" x14ac:dyDescent="0.25">
      <c r="A327" s="5" t="s">
        <v>220</v>
      </c>
      <c r="E327" s="6"/>
      <c r="H327" s="15"/>
      <c r="I327" s="12"/>
      <c r="J327" s="5"/>
      <c r="L327" s="23"/>
      <c r="M327" s="22"/>
      <c r="N327" s="23"/>
      <c r="O327" s="14"/>
      <c r="P327" s="22"/>
    </row>
    <row r="328" spans="1:17" ht="15.75" x14ac:dyDescent="0.25">
      <c r="A328" s="5" t="s">
        <v>221</v>
      </c>
      <c r="B328" s="57" t="s">
        <v>222</v>
      </c>
      <c r="E328" s="6"/>
      <c r="G328" s="6">
        <f>F328-E328</f>
        <v>0</v>
      </c>
      <c r="H328" s="15"/>
      <c r="I328" s="12"/>
      <c r="J328" s="6">
        <v>0</v>
      </c>
      <c r="K328" s="6">
        <v>0</v>
      </c>
      <c r="L328" s="6">
        <v>0</v>
      </c>
      <c r="M328" s="6">
        <v>0</v>
      </c>
      <c r="N328" s="23"/>
      <c r="O328" s="14"/>
      <c r="P328" s="22"/>
    </row>
    <row r="329" spans="1:17" ht="15.75" x14ac:dyDescent="0.25">
      <c r="E329" s="6"/>
      <c r="G329" s="6">
        <f>F329-E329</f>
        <v>0</v>
      </c>
      <c r="H329" s="15"/>
      <c r="I329" s="12"/>
      <c r="J329" s="5"/>
      <c r="L329" s="23"/>
      <c r="M329" s="22"/>
      <c r="N329" s="23"/>
      <c r="O329" s="14"/>
      <c r="P329" s="22"/>
    </row>
    <row r="330" spans="1:17" ht="18" x14ac:dyDescent="0.4">
      <c r="A330" s="9" t="s">
        <v>167</v>
      </c>
      <c r="C330" s="8">
        <f t="shared" ref="C330:J330" si="122">C294+C299+C305+C312+C319+C325</f>
        <v>566300</v>
      </c>
      <c r="D330" s="8">
        <f t="shared" si="122"/>
        <v>569300</v>
      </c>
      <c r="E330" s="8">
        <f t="shared" si="122"/>
        <v>569300</v>
      </c>
      <c r="F330" s="8" t="e">
        <f t="shared" si="122"/>
        <v>#REF!</v>
      </c>
      <c r="G330" s="8" t="e">
        <f t="shared" si="122"/>
        <v>#REF!</v>
      </c>
      <c r="H330" s="8" t="e">
        <f t="shared" si="122"/>
        <v>#REF!</v>
      </c>
      <c r="I330" s="8" t="e">
        <f t="shared" si="122"/>
        <v>#REF!</v>
      </c>
      <c r="J330" s="8">
        <f t="shared" si="122"/>
        <v>590500</v>
      </c>
      <c r="K330" s="8">
        <f t="shared" ref="K330:P330" si="123">K294+K299+K305+K312+K319+K325</f>
        <v>615800</v>
      </c>
      <c r="L330" s="8">
        <f t="shared" si="123"/>
        <v>615800</v>
      </c>
      <c r="M330" s="8">
        <f t="shared" si="123"/>
        <v>615800</v>
      </c>
      <c r="N330" s="8">
        <f t="shared" si="123"/>
        <v>610658</v>
      </c>
      <c r="O330" s="8">
        <f t="shared" si="123"/>
        <v>610658</v>
      </c>
      <c r="P330" s="8">
        <f t="shared" si="123"/>
        <v>610658</v>
      </c>
    </row>
    <row r="331" spans="1:17" ht="15.75" x14ac:dyDescent="0.25">
      <c r="E331" s="6"/>
      <c r="G331" s="6">
        <f>F331-E331</f>
        <v>0</v>
      </c>
      <c r="H331" s="15"/>
      <c r="I331" s="12"/>
      <c r="J331" s="5"/>
      <c r="L331" s="23"/>
      <c r="M331" s="22"/>
      <c r="N331" s="23"/>
      <c r="O331" s="14"/>
      <c r="P331" s="22"/>
    </row>
    <row r="332" spans="1:17" ht="15.75" x14ac:dyDescent="0.25">
      <c r="A332" s="3" t="s">
        <v>223</v>
      </c>
      <c r="E332" s="6"/>
      <c r="G332" s="6">
        <f>F332-E332</f>
        <v>0</v>
      </c>
      <c r="H332" s="15"/>
      <c r="I332" s="12"/>
      <c r="J332" s="5"/>
      <c r="L332" s="23"/>
      <c r="M332" s="22"/>
      <c r="N332" s="23"/>
      <c r="O332" s="14"/>
      <c r="P332" s="22"/>
    </row>
    <row r="333" spans="1:17" ht="18.75" x14ac:dyDescent="0.3">
      <c r="A333" s="3" t="s">
        <v>224</v>
      </c>
      <c r="B333" s="57" t="s">
        <v>225</v>
      </c>
      <c r="E333" s="6"/>
      <c r="G333" s="6">
        <f>F333-E333</f>
        <v>0</v>
      </c>
      <c r="H333" s="15"/>
      <c r="I333" s="12"/>
      <c r="J333" s="6">
        <v>0</v>
      </c>
      <c r="K333" s="6">
        <v>0</v>
      </c>
      <c r="L333" s="6">
        <v>0</v>
      </c>
      <c r="M333" s="6">
        <v>0</v>
      </c>
      <c r="N333" s="23">
        <v>0</v>
      </c>
      <c r="O333" s="23">
        <v>0</v>
      </c>
      <c r="P333" s="23">
        <v>0</v>
      </c>
      <c r="Q333" s="35"/>
    </row>
    <row r="334" spans="1:17" ht="15.75" x14ac:dyDescent="0.25">
      <c r="A334" s="5" t="s">
        <v>180</v>
      </c>
      <c r="B334" s="57" t="s">
        <v>226</v>
      </c>
      <c r="C334" s="6">
        <v>350</v>
      </c>
      <c r="D334" s="6">
        <f>C334</f>
        <v>350</v>
      </c>
      <c r="E334" s="6">
        <f>D334</f>
        <v>350</v>
      </c>
      <c r="F334" s="6" t="e">
        <f>#REF!</f>
        <v>#REF!</v>
      </c>
      <c r="G334" s="6" t="e">
        <f>F334-E334</f>
        <v>#REF!</v>
      </c>
      <c r="H334" s="15" t="e">
        <f>G334/E334</f>
        <v>#REF!</v>
      </c>
      <c r="I334" s="12" t="e">
        <f>F334</f>
        <v>#REF!</v>
      </c>
      <c r="J334" s="12">
        <v>350</v>
      </c>
      <c r="K334" s="24">
        <v>150</v>
      </c>
      <c r="L334" s="23">
        <v>150</v>
      </c>
      <c r="M334" s="24">
        <f>L334</f>
        <v>150</v>
      </c>
      <c r="N334" s="23">
        <v>150</v>
      </c>
      <c r="O334" s="23">
        <v>150</v>
      </c>
      <c r="P334" s="23">
        <v>150</v>
      </c>
    </row>
    <row r="335" spans="1:17" ht="15.75" x14ac:dyDescent="0.25">
      <c r="A335" s="5" t="s">
        <v>227</v>
      </c>
      <c r="B335" s="57" t="s">
        <v>228</v>
      </c>
      <c r="C335" s="6">
        <v>3500</v>
      </c>
      <c r="D335" s="6">
        <f>C335</f>
        <v>3500</v>
      </c>
      <c r="E335" s="6">
        <f>D335</f>
        <v>3500</v>
      </c>
      <c r="F335" s="6" t="e">
        <f>#REF!</f>
        <v>#REF!</v>
      </c>
      <c r="G335" s="6" t="e">
        <f>F335-E335</f>
        <v>#REF!</v>
      </c>
      <c r="H335" s="15" t="e">
        <f>G335/E335</f>
        <v>#REF!</v>
      </c>
      <c r="I335" s="12" t="e">
        <f>F335</f>
        <v>#REF!</v>
      </c>
      <c r="J335" s="12">
        <v>3500</v>
      </c>
      <c r="K335" s="24">
        <f>J335</f>
        <v>3500</v>
      </c>
      <c r="L335" s="23">
        <v>3500</v>
      </c>
      <c r="M335" s="24">
        <f t="shared" ref="M335:M354" si="124">L335</f>
        <v>3500</v>
      </c>
      <c r="N335" s="23">
        <v>3500</v>
      </c>
      <c r="O335" s="23">
        <v>3500</v>
      </c>
      <c r="P335" s="23">
        <v>3500</v>
      </c>
    </row>
    <row r="336" spans="1:17" ht="15.75" x14ac:dyDescent="0.25">
      <c r="A336" s="9" t="s">
        <v>229</v>
      </c>
      <c r="C336" s="7">
        <f t="shared" ref="C336:E336" si="125">SUM(C334:C335)</f>
        <v>3850</v>
      </c>
      <c r="D336" s="7">
        <f t="shared" si="125"/>
        <v>3850</v>
      </c>
      <c r="E336" s="7">
        <f t="shared" si="125"/>
        <v>3850</v>
      </c>
      <c r="F336" s="7" t="e">
        <f t="shared" ref="F336:L336" si="126">SUM(F334:F335)</f>
        <v>#REF!</v>
      </c>
      <c r="G336" s="7" t="e">
        <f t="shared" si="126"/>
        <v>#REF!</v>
      </c>
      <c r="H336" s="7" t="e">
        <f t="shared" si="126"/>
        <v>#REF!</v>
      </c>
      <c r="I336" s="7" t="e">
        <f t="shared" si="126"/>
        <v>#REF!</v>
      </c>
      <c r="J336" s="7">
        <f t="shared" si="126"/>
        <v>3850</v>
      </c>
      <c r="K336" s="7">
        <f t="shared" si="126"/>
        <v>3650</v>
      </c>
      <c r="L336" s="7">
        <f t="shared" si="126"/>
        <v>3650</v>
      </c>
      <c r="M336" s="7">
        <f t="shared" si="124"/>
        <v>3650</v>
      </c>
      <c r="N336" s="30">
        <f>SUM(N334:N335)</f>
        <v>3650</v>
      </c>
      <c r="O336" s="30">
        <f>SUM(O334:O335)</f>
        <v>3650</v>
      </c>
      <c r="P336" s="30">
        <f>SUM(P334:P335)</f>
        <v>3650</v>
      </c>
    </row>
    <row r="337" spans="1:17" ht="15.75" x14ac:dyDescent="0.25">
      <c r="E337" s="6"/>
      <c r="H337" s="15"/>
      <c r="I337" s="12"/>
      <c r="J337" s="5"/>
      <c r="L337" s="23"/>
      <c r="M337" s="24"/>
      <c r="N337" s="23"/>
      <c r="O337" s="14"/>
      <c r="P337" s="22"/>
    </row>
    <row r="338" spans="1:17" ht="20.25" x14ac:dyDescent="0.55000000000000004">
      <c r="A338" s="5" t="s">
        <v>196</v>
      </c>
      <c r="E338" s="6"/>
      <c r="F338" s="7"/>
      <c r="H338" s="15"/>
      <c r="I338" s="28">
        <f>F338</f>
        <v>0</v>
      </c>
      <c r="J338" s="7"/>
      <c r="K338" s="10"/>
      <c r="L338" s="26"/>
      <c r="M338" s="24"/>
      <c r="N338" s="55">
        <v>50000</v>
      </c>
      <c r="O338" s="55">
        <v>50000</v>
      </c>
      <c r="P338" s="55">
        <v>50000</v>
      </c>
      <c r="Q338" s="45"/>
    </row>
    <row r="339" spans="1:17" ht="15.75" x14ac:dyDescent="0.25">
      <c r="E339" s="6"/>
      <c r="H339" s="15"/>
      <c r="I339" s="12"/>
      <c r="J339" s="5"/>
      <c r="L339" s="23"/>
      <c r="M339" s="24"/>
      <c r="N339" s="23"/>
      <c r="O339" s="14"/>
      <c r="P339" s="22"/>
    </row>
    <row r="340" spans="1:17" ht="15.75" x14ac:dyDescent="0.25">
      <c r="A340" s="5" t="s">
        <v>230</v>
      </c>
      <c r="E340" s="6"/>
      <c r="H340" s="15"/>
      <c r="I340" s="12"/>
      <c r="J340" s="5"/>
      <c r="L340" s="23"/>
      <c r="M340" s="24"/>
      <c r="N340" s="23"/>
      <c r="O340" s="14"/>
      <c r="P340" s="22"/>
    </row>
    <row r="341" spans="1:17" ht="15.75" x14ac:dyDescent="0.25">
      <c r="A341" s="3" t="s">
        <v>231</v>
      </c>
      <c r="E341" s="6"/>
      <c r="H341" s="15"/>
      <c r="I341" s="12"/>
      <c r="J341" s="5"/>
      <c r="L341" s="23"/>
      <c r="M341" s="24"/>
      <c r="N341" s="23"/>
      <c r="O341" s="14"/>
      <c r="P341" s="22"/>
    </row>
    <row r="342" spans="1:17" ht="15.75" x14ac:dyDescent="0.25">
      <c r="A342" s="5" t="s">
        <v>13</v>
      </c>
      <c r="B342" s="57" t="s">
        <v>232</v>
      </c>
      <c r="C342" s="6">
        <v>160000</v>
      </c>
      <c r="D342" s="6">
        <v>162800</v>
      </c>
      <c r="E342" s="6">
        <f>D342</f>
        <v>162800</v>
      </c>
      <c r="F342" s="6" t="e">
        <f>#REF!+2900</f>
        <v>#REF!</v>
      </c>
      <c r="G342" s="6" t="e">
        <f>F342-E342</f>
        <v>#REF!</v>
      </c>
      <c r="H342" s="15" t="e">
        <f>G342/E342</f>
        <v>#REF!</v>
      </c>
      <c r="I342" s="12" t="e">
        <f>F342</f>
        <v>#REF!</v>
      </c>
      <c r="J342" s="12">
        <v>165700</v>
      </c>
      <c r="K342" s="24">
        <v>166000</v>
      </c>
      <c r="L342" s="23">
        <v>166000</v>
      </c>
      <c r="M342" s="24">
        <f t="shared" si="124"/>
        <v>166000</v>
      </c>
      <c r="N342" s="23">
        <v>170000</v>
      </c>
      <c r="O342" s="23">
        <v>170000</v>
      </c>
      <c r="P342" s="23">
        <v>170000</v>
      </c>
    </row>
    <row r="343" spans="1:17" ht="15.75" x14ac:dyDescent="0.25">
      <c r="A343" s="5" t="s">
        <v>17</v>
      </c>
      <c r="B343" s="57" t="s">
        <v>233</v>
      </c>
      <c r="C343" s="6">
        <v>55000</v>
      </c>
      <c r="D343" s="6">
        <v>60000</v>
      </c>
      <c r="E343" s="6">
        <f>D343</f>
        <v>60000</v>
      </c>
      <c r="F343" s="6" t="e">
        <f>#REF!</f>
        <v>#REF!</v>
      </c>
      <c r="G343" s="6" t="e">
        <f>F343-E343</f>
        <v>#REF!</v>
      </c>
      <c r="H343" s="15" t="e">
        <f>G343/E343</f>
        <v>#REF!</v>
      </c>
      <c r="I343" s="12" t="e">
        <f>F343</f>
        <v>#REF!</v>
      </c>
      <c r="J343" s="12">
        <v>60000</v>
      </c>
      <c r="K343" s="24">
        <v>65000</v>
      </c>
      <c r="L343" s="23">
        <v>65000</v>
      </c>
      <c r="M343" s="24">
        <f t="shared" si="124"/>
        <v>65000</v>
      </c>
      <c r="N343" s="23">
        <v>65000</v>
      </c>
      <c r="O343" s="23">
        <v>65000</v>
      </c>
      <c r="P343" s="23">
        <v>65000</v>
      </c>
    </row>
    <row r="344" spans="1:17" ht="15.75" x14ac:dyDescent="0.25">
      <c r="A344" s="5" t="s">
        <v>10</v>
      </c>
      <c r="C344" s="7">
        <f t="shared" ref="C344:J344" si="127">SUM(C342:C343)</f>
        <v>215000</v>
      </c>
      <c r="D344" s="7">
        <f t="shared" si="127"/>
        <v>222800</v>
      </c>
      <c r="E344" s="7">
        <f t="shared" si="127"/>
        <v>222800</v>
      </c>
      <c r="F344" s="7" t="e">
        <f t="shared" si="127"/>
        <v>#REF!</v>
      </c>
      <c r="G344" s="7" t="e">
        <f t="shared" si="127"/>
        <v>#REF!</v>
      </c>
      <c r="H344" s="7" t="e">
        <f t="shared" si="127"/>
        <v>#REF!</v>
      </c>
      <c r="I344" s="7" t="e">
        <f t="shared" si="127"/>
        <v>#REF!</v>
      </c>
      <c r="J344" s="7">
        <f t="shared" si="127"/>
        <v>225700</v>
      </c>
      <c r="K344" s="7">
        <f>SUM(K342:K343)</f>
        <v>231000</v>
      </c>
      <c r="L344" s="7">
        <f>SUM(L342:L343)</f>
        <v>231000</v>
      </c>
      <c r="M344" s="7">
        <f t="shared" si="124"/>
        <v>231000</v>
      </c>
      <c r="N344" s="30">
        <f t="shared" ref="N344:P344" si="128">SUM(N342:N343)</f>
        <v>235000</v>
      </c>
      <c r="O344" s="30">
        <f t="shared" si="128"/>
        <v>235000</v>
      </c>
      <c r="P344" s="30">
        <f t="shared" si="128"/>
        <v>235000</v>
      </c>
    </row>
    <row r="345" spans="1:17" ht="15.75" x14ac:dyDescent="0.25">
      <c r="E345" s="6"/>
      <c r="G345" s="6">
        <f t="shared" ref="G345:G352" si="129">F345-E345</f>
        <v>0</v>
      </c>
      <c r="H345" s="15"/>
      <c r="I345" s="12"/>
      <c r="J345" s="5"/>
      <c r="L345" s="23"/>
      <c r="M345" s="24"/>
      <c r="N345" s="23"/>
      <c r="O345" s="14"/>
      <c r="P345" s="22"/>
    </row>
    <row r="346" spans="1:17" ht="15.75" x14ac:dyDescent="0.25">
      <c r="A346" s="5" t="s">
        <v>234</v>
      </c>
      <c r="E346" s="6"/>
      <c r="G346" s="6">
        <f t="shared" si="129"/>
        <v>0</v>
      </c>
      <c r="H346" s="15"/>
      <c r="I346" s="12"/>
      <c r="J346" s="5"/>
      <c r="L346" s="23"/>
      <c r="M346" s="24"/>
      <c r="N346" s="23"/>
      <c r="O346" s="14"/>
      <c r="P346" s="22"/>
    </row>
    <row r="347" spans="1:17" ht="15.75" x14ac:dyDescent="0.25">
      <c r="A347" s="5" t="s">
        <v>235</v>
      </c>
      <c r="B347" s="57" t="s">
        <v>236</v>
      </c>
      <c r="C347" s="6">
        <v>200000</v>
      </c>
      <c r="D347" s="6">
        <v>210000</v>
      </c>
      <c r="E347" s="6">
        <f>D347</f>
        <v>210000</v>
      </c>
      <c r="F347" s="6">
        <v>240000</v>
      </c>
      <c r="G347" s="6">
        <f t="shared" si="129"/>
        <v>30000</v>
      </c>
      <c r="H347" s="15">
        <f>G347/E347</f>
        <v>0.14285714285714285</v>
      </c>
      <c r="I347" s="12">
        <f>F347</f>
        <v>240000</v>
      </c>
      <c r="J347" s="12">
        <f>I347</f>
        <v>240000</v>
      </c>
      <c r="K347" s="24">
        <f>J347</f>
        <v>240000</v>
      </c>
      <c r="L347" s="23">
        <v>240000</v>
      </c>
      <c r="M347" s="24">
        <f t="shared" si="124"/>
        <v>240000</v>
      </c>
      <c r="N347" s="23">
        <v>240000</v>
      </c>
      <c r="O347" s="23">
        <v>240000</v>
      </c>
      <c r="P347" s="23">
        <v>240000</v>
      </c>
    </row>
    <row r="348" spans="1:17" ht="15.75" x14ac:dyDescent="0.25">
      <c r="E348" s="6"/>
      <c r="G348" s="6">
        <f t="shared" si="129"/>
        <v>0</v>
      </c>
      <c r="H348" s="15"/>
      <c r="I348" s="12"/>
      <c r="J348" s="5"/>
      <c r="L348" s="23"/>
      <c r="M348" s="24"/>
      <c r="N348" s="23"/>
      <c r="O348" s="14"/>
      <c r="P348" s="22"/>
      <c r="Q348" s="36"/>
    </row>
    <row r="349" spans="1:17" ht="15.75" x14ac:dyDescent="0.25">
      <c r="A349" s="3" t="s">
        <v>153</v>
      </c>
      <c r="E349" s="6"/>
      <c r="G349" s="6">
        <f t="shared" si="129"/>
        <v>0</v>
      </c>
      <c r="H349" s="15"/>
      <c r="I349" s="12"/>
      <c r="J349" s="5"/>
      <c r="L349" s="23"/>
      <c r="M349" s="24"/>
      <c r="N349" s="23"/>
      <c r="O349" s="14"/>
      <c r="P349" s="22"/>
    </row>
    <row r="350" spans="1:17" ht="15.75" x14ac:dyDescent="0.25">
      <c r="A350" s="5" t="s">
        <v>154</v>
      </c>
      <c r="B350" s="57" t="s">
        <v>237</v>
      </c>
      <c r="C350" s="6">
        <v>32000</v>
      </c>
      <c r="D350" s="6">
        <v>32000</v>
      </c>
      <c r="E350" s="6">
        <f>D350</f>
        <v>32000</v>
      </c>
      <c r="F350" s="6">
        <v>30000</v>
      </c>
      <c r="G350" s="6">
        <f t="shared" si="129"/>
        <v>-2000</v>
      </c>
      <c r="H350" s="15">
        <f>G350/E350</f>
        <v>-6.25E-2</v>
      </c>
      <c r="I350" s="12">
        <f>F350</f>
        <v>30000</v>
      </c>
      <c r="J350" s="12">
        <f>I350</f>
        <v>30000</v>
      </c>
      <c r="K350" s="24">
        <v>33000</v>
      </c>
      <c r="L350" s="23">
        <v>33000</v>
      </c>
      <c r="M350" s="24">
        <f t="shared" si="124"/>
        <v>33000</v>
      </c>
      <c r="N350" s="23">
        <v>22000</v>
      </c>
      <c r="O350" s="23">
        <v>22000</v>
      </c>
      <c r="P350" s="23">
        <v>22000</v>
      </c>
    </row>
    <row r="351" spans="1:17" ht="15.75" x14ac:dyDescent="0.25">
      <c r="A351" s="5" t="s">
        <v>155</v>
      </c>
      <c r="B351" s="57" t="s">
        <v>238</v>
      </c>
      <c r="C351" s="6">
        <v>28000</v>
      </c>
      <c r="D351" s="6">
        <v>12500</v>
      </c>
      <c r="E351" s="6">
        <f>D351</f>
        <v>12500</v>
      </c>
      <c r="F351" s="6" t="e">
        <f>#REF!</f>
        <v>#REF!</v>
      </c>
      <c r="G351" s="6" t="e">
        <f t="shared" si="129"/>
        <v>#REF!</v>
      </c>
      <c r="H351" s="15" t="e">
        <f>G351/E351</f>
        <v>#REF!</v>
      </c>
      <c r="I351" s="12">
        <v>12700</v>
      </c>
      <c r="J351" s="12">
        <f>I351</f>
        <v>12700</v>
      </c>
      <c r="K351" s="24">
        <f>J351</f>
        <v>12700</v>
      </c>
      <c r="L351" s="23">
        <v>12700</v>
      </c>
      <c r="M351" s="24">
        <f t="shared" si="124"/>
        <v>12700</v>
      </c>
      <c r="N351" s="23">
        <v>13000</v>
      </c>
      <c r="O351" s="23">
        <v>13000</v>
      </c>
      <c r="P351" s="23">
        <v>13000</v>
      </c>
    </row>
    <row r="352" spans="1:17" ht="15.75" x14ac:dyDescent="0.25">
      <c r="A352" s="5" t="s">
        <v>208</v>
      </c>
      <c r="B352" s="57" t="s">
        <v>239</v>
      </c>
      <c r="C352" s="6">
        <v>74000</v>
      </c>
      <c r="D352" s="6">
        <v>74000</v>
      </c>
      <c r="E352" s="6">
        <f>D352</f>
        <v>74000</v>
      </c>
      <c r="F352" s="6">
        <v>74000</v>
      </c>
      <c r="G352" s="6">
        <f t="shared" si="129"/>
        <v>0</v>
      </c>
      <c r="H352" s="15">
        <f>G352/E352</f>
        <v>0</v>
      </c>
      <c r="I352" s="12">
        <v>77700</v>
      </c>
      <c r="J352" s="12">
        <f>I352</f>
        <v>77700</v>
      </c>
      <c r="K352" s="24">
        <v>77000</v>
      </c>
      <c r="L352" s="23">
        <v>77000</v>
      </c>
      <c r="M352" s="24">
        <f t="shared" si="124"/>
        <v>77000</v>
      </c>
      <c r="N352" s="23">
        <v>70000</v>
      </c>
      <c r="O352" s="23">
        <v>70000</v>
      </c>
      <c r="P352" s="23">
        <v>70000</v>
      </c>
    </row>
    <row r="353" spans="1:16" ht="15.75" x14ac:dyDescent="0.25">
      <c r="A353" s="5" t="s">
        <v>210</v>
      </c>
      <c r="B353" s="57" t="s">
        <v>240</v>
      </c>
      <c r="C353" s="6">
        <v>3000</v>
      </c>
      <c r="D353" s="6">
        <v>3000</v>
      </c>
      <c r="E353" s="6">
        <f>D353</f>
        <v>3000</v>
      </c>
      <c r="F353" s="6">
        <f t="shared" ref="F353:J353" si="130">E353</f>
        <v>3000</v>
      </c>
      <c r="G353" s="6">
        <f t="shared" si="130"/>
        <v>3000</v>
      </c>
      <c r="H353" s="6">
        <f t="shared" si="130"/>
        <v>3000</v>
      </c>
      <c r="I353" s="6">
        <f t="shared" si="130"/>
        <v>3000</v>
      </c>
      <c r="J353" s="6">
        <f t="shared" si="130"/>
        <v>3000</v>
      </c>
      <c r="K353" s="24">
        <v>3500</v>
      </c>
      <c r="L353" s="23">
        <v>3500</v>
      </c>
      <c r="M353" s="24">
        <f t="shared" si="124"/>
        <v>3500</v>
      </c>
      <c r="N353" s="23">
        <v>3500</v>
      </c>
      <c r="O353" s="23">
        <v>3500</v>
      </c>
      <c r="P353" s="23">
        <v>3500</v>
      </c>
    </row>
    <row r="354" spans="1:16" ht="15.75" x14ac:dyDescent="0.25">
      <c r="A354" s="5" t="s">
        <v>10</v>
      </c>
      <c r="C354" s="7">
        <f t="shared" ref="C354:J354" si="131">SUM(C350:C353)</f>
        <v>137000</v>
      </c>
      <c r="D354" s="7">
        <f t="shared" si="131"/>
        <v>121500</v>
      </c>
      <c r="E354" s="7">
        <f t="shared" si="131"/>
        <v>121500</v>
      </c>
      <c r="F354" s="7" t="e">
        <f t="shared" si="131"/>
        <v>#REF!</v>
      </c>
      <c r="G354" s="7" t="e">
        <f t="shared" si="131"/>
        <v>#REF!</v>
      </c>
      <c r="H354" s="7" t="e">
        <f t="shared" si="131"/>
        <v>#REF!</v>
      </c>
      <c r="I354" s="7">
        <f t="shared" si="131"/>
        <v>123400</v>
      </c>
      <c r="J354" s="7">
        <f t="shared" si="131"/>
        <v>123400</v>
      </c>
      <c r="K354" s="7">
        <f>SUM(K350:K353)</f>
        <v>126200</v>
      </c>
      <c r="L354" s="7">
        <f>SUM(L350:L353)</f>
        <v>126200</v>
      </c>
      <c r="M354" s="7">
        <f t="shared" si="124"/>
        <v>126200</v>
      </c>
      <c r="N354" s="30">
        <f t="shared" ref="N354:P354" si="132">SUM(N350:N353)</f>
        <v>108500</v>
      </c>
      <c r="O354" s="30">
        <f t="shared" si="132"/>
        <v>108500</v>
      </c>
      <c r="P354" s="30">
        <f t="shared" si="132"/>
        <v>108500</v>
      </c>
    </row>
    <row r="355" spans="1:16" ht="15.75" x14ac:dyDescent="0.25">
      <c r="E355" s="6"/>
      <c r="G355" s="6">
        <f>F355-E355</f>
        <v>0</v>
      </c>
      <c r="H355" s="15"/>
      <c r="I355" s="12"/>
      <c r="J355" s="5"/>
      <c r="L355" s="23"/>
      <c r="M355" s="24"/>
      <c r="N355" s="23"/>
      <c r="O355" s="14"/>
      <c r="P355" s="22"/>
    </row>
    <row r="356" spans="1:16" ht="15.75" x14ac:dyDescent="0.25">
      <c r="A356" s="3" t="s">
        <v>162</v>
      </c>
      <c r="E356" s="6"/>
      <c r="G356" s="6">
        <f>F356-E356</f>
        <v>0</v>
      </c>
      <c r="H356" s="15"/>
      <c r="I356" s="12"/>
      <c r="J356" s="5"/>
      <c r="L356" s="23"/>
      <c r="M356" s="24"/>
      <c r="N356" s="23"/>
      <c r="O356" s="14"/>
      <c r="P356" s="22"/>
    </row>
    <row r="357" spans="1:16" ht="15.75" x14ac:dyDescent="0.25">
      <c r="A357" s="5" t="s">
        <v>163</v>
      </c>
      <c r="B357" s="57" t="s">
        <v>241</v>
      </c>
      <c r="C357" s="6">
        <v>0</v>
      </c>
      <c r="E357" s="6"/>
      <c r="G357" s="6">
        <f>F357-E357</f>
        <v>0</v>
      </c>
      <c r="H357" s="15"/>
      <c r="I357" s="12"/>
      <c r="J357" s="6">
        <v>0</v>
      </c>
      <c r="K357" s="6">
        <v>0</v>
      </c>
      <c r="L357" s="6">
        <v>0</v>
      </c>
      <c r="M357" s="6">
        <v>0</v>
      </c>
      <c r="N357" s="23">
        <v>0</v>
      </c>
      <c r="O357" s="23">
        <v>0</v>
      </c>
      <c r="P357" s="23">
        <v>0</v>
      </c>
    </row>
    <row r="358" spans="1:16" ht="15.75" x14ac:dyDescent="0.25">
      <c r="A358" s="5" t="s">
        <v>10</v>
      </c>
      <c r="C358" s="7">
        <f t="shared" ref="C358:J358" si="133">SUM(C357)</f>
        <v>0</v>
      </c>
      <c r="D358" s="7">
        <f t="shared" si="133"/>
        <v>0</v>
      </c>
      <c r="E358" s="7">
        <f t="shared" si="133"/>
        <v>0</v>
      </c>
      <c r="F358" s="7">
        <f t="shared" si="133"/>
        <v>0</v>
      </c>
      <c r="G358" s="7">
        <f t="shared" si="133"/>
        <v>0</v>
      </c>
      <c r="H358" s="7">
        <f t="shared" si="133"/>
        <v>0</v>
      </c>
      <c r="I358" s="7">
        <f t="shared" si="133"/>
        <v>0</v>
      </c>
      <c r="J358" s="7">
        <f t="shared" si="133"/>
        <v>0</v>
      </c>
      <c r="K358" s="7">
        <f>J358</f>
        <v>0</v>
      </c>
      <c r="L358" s="7">
        <v>0</v>
      </c>
      <c r="M358" s="7">
        <v>0</v>
      </c>
      <c r="N358" s="7">
        <f t="shared" ref="N358:P358" si="134">SUM(N357)</f>
        <v>0</v>
      </c>
      <c r="O358" s="7">
        <f t="shared" si="134"/>
        <v>0</v>
      </c>
      <c r="P358" s="7">
        <f t="shared" si="134"/>
        <v>0</v>
      </c>
    </row>
    <row r="359" spans="1:16" ht="15.75" x14ac:dyDescent="0.25">
      <c r="E359" s="6"/>
      <c r="G359" s="6">
        <f>F359-E359</f>
        <v>0</v>
      </c>
      <c r="H359" s="15"/>
      <c r="I359" s="12"/>
      <c r="J359" s="5"/>
      <c r="L359" s="23"/>
      <c r="M359" s="24"/>
      <c r="N359" s="23"/>
      <c r="O359" s="14"/>
      <c r="P359" s="22"/>
    </row>
    <row r="360" spans="1:16" ht="15.75" x14ac:dyDescent="0.25">
      <c r="A360" s="3" t="s">
        <v>165</v>
      </c>
      <c r="E360" s="6"/>
      <c r="G360" s="6">
        <f>F360-E360</f>
        <v>0</v>
      </c>
      <c r="H360" s="15"/>
      <c r="I360" s="12"/>
      <c r="J360" s="5"/>
      <c r="L360" s="23"/>
      <c r="M360" s="24"/>
      <c r="N360" s="23"/>
      <c r="O360" s="14"/>
      <c r="P360" s="22"/>
    </row>
    <row r="361" spans="1:16" ht="15.75" x14ac:dyDescent="0.25">
      <c r="A361" s="5" t="s">
        <v>163</v>
      </c>
      <c r="B361" s="57" t="s">
        <v>242</v>
      </c>
      <c r="C361" s="6">
        <v>0</v>
      </c>
      <c r="E361" s="6"/>
      <c r="G361" s="6">
        <f>F361-E361</f>
        <v>0</v>
      </c>
      <c r="H361" s="15"/>
      <c r="I361" s="12"/>
      <c r="J361" s="12">
        <v>0</v>
      </c>
      <c r="K361" s="12">
        <v>0</v>
      </c>
      <c r="L361" s="12">
        <v>0</v>
      </c>
      <c r="M361" s="12">
        <v>0</v>
      </c>
      <c r="N361" s="23">
        <v>0</v>
      </c>
      <c r="O361" s="23">
        <v>0</v>
      </c>
      <c r="P361" s="23">
        <v>0</v>
      </c>
    </row>
    <row r="362" spans="1:16" ht="15.75" x14ac:dyDescent="0.25">
      <c r="A362" s="5" t="s">
        <v>10</v>
      </c>
      <c r="C362" s="7">
        <f t="shared" ref="C362:J362" si="135">SUM(C361)</f>
        <v>0</v>
      </c>
      <c r="D362" s="7">
        <f t="shared" si="135"/>
        <v>0</v>
      </c>
      <c r="E362" s="7">
        <f t="shared" si="135"/>
        <v>0</v>
      </c>
      <c r="F362" s="7">
        <f t="shared" si="135"/>
        <v>0</v>
      </c>
      <c r="G362" s="7">
        <f t="shared" si="135"/>
        <v>0</v>
      </c>
      <c r="H362" s="7">
        <f t="shared" si="135"/>
        <v>0</v>
      </c>
      <c r="I362" s="7">
        <f t="shared" si="135"/>
        <v>0</v>
      </c>
      <c r="J362" s="7">
        <f t="shared" si="135"/>
        <v>0</v>
      </c>
      <c r="K362" s="7">
        <f>J362</f>
        <v>0</v>
      </c>
      <c r="L362" s="7">
        <f t="shared" ref="L362:M362" si="136">K362</f>
        <v>0</v>
      </c>
      <c r="M362" s="7">
        <f t="shared" si="136"/>
        <v>0</v>
      </c>
      <c r="N362" s="7">
        <f t="shared" ref="N362:P362" si="137">SUM(N361)</f>
        <v>0</v>
      </c>
      <c r="O362" s="7">
        <f t="shared" si="137"/>
        <v>0</v>
      </c>
      <c r="P362" s="7">
        <f t="shared" si="137"/>
        <v>0</v>
      </c>
    </row>
    <row r="363" spans="1:16" ht="15.75" x14ac:dyDescent="0.25">
      <c r="E363" s="6"/>
      <c r="G363" s="6">
        <f>F363-E363</f>
        <v>0</v>
      </c>
      <c r="H363" s="15"/>
      <c r="I363" s="12"/>
      <c r="J363" s="5"/>
      <c r="L363" s="23"/>
      <c r="M363" s="24"/>
      <c r="N363" s="23"/>
      <c r="O363" s="14"/>
      <c r="P363" s="22"/>
    </row>
    <row r="364" spans="1:16" ht="15.75" x14ac:dyDescent="0.25">
      <c r="A364" s="5" t="s">
        <v>220</v>
      </c>
      <c r="B364" s="57" t="s">
        <v>243</v>
      </c>
      <c r="C364" s="6">
        <v>0</v>
      </c>
      <c r="D364" s="6">
        <v>0</v>
      </c>
      <c r="E364" s="6">
        <v>0</v>
      </c>
      <c r="F364" s="6"/>
      <c r="G364" s="6">
        <f>F364-E364</f>
        <v>0</v>
      </c>
      <c r="H364" s="15"/>
      <c r="I364" s="12"/>
      <c r="J364" s="6">
        <v>0</v>
      </c>
      <c r="K364" s="6">
        <v>0</v>
      </c>
      <c r="L364" s="6">
        <v>0</v>
      </c>
      <c r="M364" s="6">
        <v>0</v>
      </c>
      <c r="N364" s="23">
        <v>0</v>
      </c>
      <c r="O364" s="23">
        <v>0</v>
      </c>
      <c r="P364" s="23">
        <v>0</v>
      </c>
    </row>
    <row r="365" spans="1:16" ht="15.75" x14ac:dyDescent="0.25">
      <c r="A365" s="5" t="s">
        <v>244</v>
      </c>
      <c r="E365" s="6"/>
      <c r="G365" s="6">
        <f>F365-E365</f>
        <v>0</v>
      </c>
      <c r="H365" s="15"/>
      <c r="I365" s="12"/>
      <c r="J365" s="5"/>
      <c r="L365" s="23"/>
      <c r="M365" s="24"/>
      <c r="N365" s="23">
        <v>0</v>
      </c>
      <c r="O365" s="23">
        <v>0</v>
      </c>
      <c r="P365" s="23">
        <v>0</v>
      </c>
    </row>
    <row r="366" spans="1:16" ht="15.75" x14ac:dyDescent="0.25">
      <c r="E366" s="6"/>
      <c r="G366" s="6">
        <f>F366-E366</f>
        <v>0</v>
      </c>
      <c r="H366" s="15"/>
      <c r="I366" s="12"/>
      <c r="J366" s="5"/>
      <c r="L366" s="23"/>
      <c r="M366" s="24"/>
      <c r="N366" s="23"/>
      <c r="O366" s="14"/>
      <c r="P366" s="22"/>
    </row>
    <row r="367" spans="1:16" ht="15.75" x14ac:dyDescent="0.25">
      <c r="E367" s="6"/>
      <c r="G367" s="6">
        <f>F367-E367</f>
        <v>0</v>
      </c>
      <c r="H367" s="15"/>
      <c r="I367" s="12"/>
      <c r="J367" s="5"/>
      <c r="L367" s="23"/>
      <c r="M367" s="22"/>
      <c r="N367" s="23"/>
      <c r="O367" s="14"/>
      <c r="P367" s="22"/>
    </row>
    <row r="368" spans="1:16" ht="18" x14ac:dyDescent="0.4">
      <c r="A368" s="9" t="s">
        <v>245</v>
      </c>
      <c r="C368" s="8">
        <f t="shared" ref="C368:I368" si="138">C344+C354+C362+C347+C358</f>
        <v>552000</v>
      </c>
      <c r="D368" s="8">
        <f t="shared" si="138"/>
        <v>554300</v>
      </c>
      <c r="E368" s="8">
        <f t="shared" si="138"/>
        <v>554300</v>
      </c>
      <c r="F368" s="8" t="e">
        <f t="shared" si="138"/>
        <v>#REF!</v>
      </c>
      <c r="G368" s="8" t="e">
        <f t="shared" si="138"/>
        <v>#REF!</v>
      </c>
      <c r="H368" s="8" t="e">
        <f t="shared" si="138"/>
        <v>#REF!</v>
      </c>
      <c r="I368" s="8" t="e">
        <f t="shared" si="138"/>
        <v>#REF!</v>
      </c>
      <c r="J368" s="8">
        <f>J344+J354+J362+J347+J358</f>
        <v>589100</v>
      </c>
      <c r="K368" s="8">
        <f t="shared" ref="K368:P368" si="139">K344+K354+K347</f>
        <v>597200</v>
      </c>
      <c r="L368" s="8">
        <f t="shared" si="139"/>
        <v>597200</v>
      </c>
      <c r="M368" s="8">
        <f t="shared" si="139"/>
        <v>597200</v>
      </c>
      <c r="N368" s="8">
        <f t="shared" si="139"/>
        <v>583500</v>
      </c>
      <c r="O368" s="8">
        <f t="shared" si="139"/>
        <v>583500</v>
      </c>
      <c r="P368" s="8">
        <f t="shared" si="139"/>
        <v>583500</v>
      </c>
    </row>
    <row r="369" spans="1:17" ht="15.75" x14ac:dyDescent="0.25">
      <c r="E369" s="6"/>
      <c r="G369" s="6">
        <f t="shared" ref="G369:G377" si="140">F369-E369</f>
        <v>0</v>
      </c>
      <c r="H369" s="15"/>
      <c r="I369" s="12"/>
      <c r="J369" s="5"/>
      <c r="L369" s="23"/>
      <c r="M369" s="22"/>
      <c r="N369" s="23"/>
      <c r="O369" s="14"/>
      <c r="P369" s="22"/>
    </row>
    <row r="370" spans="1:17" ht="15.75" x14ac:dyDescent="0.25">
      <c r="E370" s="6"/>
      <c r="G370" s="6">
        <f t="shared" si="140"/>
        <v>0</v>
      </c>
      <c r="H370" s="15"/>
      <c r="I370" s="12"/>
      <c r="J370" s="5"/>
      <c r="L370" s="23"/>
      <c r="M370" s="22"/>
      <c r="N370" s="23"/>
      <c r="O370" s="14"/>
      <c r="P370" s="22"/>
    </row>
    <row r="371" spans="1:17" ht="15.75" x14ac:dyDescent="0.25">
      <c r="A371" s="3" t="s">
        <v>246</v>
      </c>
      <c r="E371" s="6"/>
      <c r="G371" s="6">
        <f t="shared" si="140"/>
        <v>0</v>
      </c>
      <c r="H371" s="15"/>
      <c r="I371" s="12"/>
      <c r="J371" s="5"/>
      <c r="L371" s="23"/>
      <c r="M371" s="22"/>
      <c r="N371" s="23"/>
      <c r="O371" s="14"/>
      <c r="P371" s="22"/>
    </row>
    <row r="372" spans="1:17" ht="15.75" x14ac:dyDescent="0.25">
      <c r="A372" s="3" t="s">
        <v>224</v>
      </c>
      <c r="E372" s="6"/>
      <c r="G372" s="6">
        <f t="shared" si="140"/>
        <v>0</v>
      </c>
      <c r="H372" s="15"/>
      <c r="I372" s="12"/>
      <c r="J372" s="5"/>
      <c r="L372" s="23"/>
      <c r="M372" s="22"/>
      <c r="N372" s="23"/>
      <c r="O372" s="14"/>
      <c r="P372" s="22"/>
    </row>
    <row r="373" spans="1:17" ht="15.75" x14ac:dyDescent="0.25">
      <c r="A373" s="5" t="s">
        <v>180</v>
      </c>
      <c r="B373" s="57" t="s">
        <v>247</v>
      </c>
      <c r="C373" s="6">
        <v>350</v>
      </c>
      <c r="D373" s="6">
        <f>C373</f>
        <v>350</v>
      </c>
      <c r="E373" s="6">
        <f>D373</f>
        <v>350</v>
      </c>
      <c r="F373" s="6" t="e">
        <f>#REF!</f>
        <v>#REF!</v>
      </c>
      <c r="G373" s="6" t="e">
        <f t="shared" si="140"/>
        <v>#REF!</v>
      </c>
      <c r="H373" s="15" t="e">
        <f>G373/E373</f>
        <v>#REF!</v>
      </c>
      <c r="I373" s="12" t="e">
        <f>F373</f>
        <v>#REF!</v>
      </c>
      <c r="J373" s="12">
        <v>350</v>
      </c>
      <c r="K373" s="24">
        <v>150</v>
      </c>
      <c r="L373" s="23">
        <v>150</v>
      </c>
      <c r="M373" s="24">
        <f>L373</f>
        <v>150</v>
      </c>
      <c r="N373" s="23">
        <v>150</v>
      </c>
      <c r="O373" s="23">
        <v>150</v>
      </c>
      <c r="P373" s="23">
        <v>150</v>
      </c>
    </row>
    <row r="374" spans="1:17" ht="15.75" x14ac:dyDescent="0.25">
      <c r="D374" s="6">
        <f>C374</f>
        <v>0</v>
      </c>
      <c r="E374" s="6"/>
      <c r="F374" s="6"/>
      <c r="G374" s="6">
        <f t="shared" si="140"/>
        <v>0</v>
      </c>
      <c r="H374" s="15"/>
      <c r="I374" s="12"/>
      <c r="J374" s="5"/>
      <c r="L374" s="23"/>
      <c r="M374" s="24"/>
      <c r="N374" s="23"/>
      <c r="O374" s="14"/>
      <c r="P374" s="22"/>
    </row>
    <row r="375" spans="1:17" ht="15.75" x14ac:dyDescent="0.25">
      <c r="A375" s="5" t="s">
        <v>188</v>
      </c>
      <c r="D375" s="6">
        <f>C375</f>
        <v>0</v>
      </c>
      <c r="E375" s="6"/>
      <c r="F375" s="6"/>
      <c r="G375" s="6">
        <f t="shared" si="140"/>
        <v>0</v>
      </c>
      <c r="H375" s="15"/>
      <c r="I375" s="12"/>
      <c r="J375" s="5"/>
      <c r="L375" s="23"/>
      <c r="M375" s="24"/>
      <c r="N375" s="23"/>
      <c r="O375" s="14"/>
      <c r="P375" s="22"/>
    </row>
    <row r="376" spans="1:17" ht="15.75" x14ac:dyDescent="0.25">
      <c r="A376" s="5" t="s">
        <v>248</v>
      </c>
      <c r="B376" s="57" t="s">
        <v>249</v>
      </c>
      <c r="C376" s="6">
        <v>130000</v>
      </c>
      <c r="D376" s="6">
        <f>C376</f>
        <v>130000</v>
      </c>
      <c r="E376" s="6">
        <f>D376</f>
        <v>130000</v>
      </c>
      <c r="F376" s="6">
        <v>160000</v>
      </c>
      <c r="G376" s="6">
        <f t="shared" si="140"/>
        <v>30000</v>
      </c>
      <c r="H376" s="15">
        <f>G376/E376</f>
        <v>0.23076923076923078</v>
      </c>
      <c r="I376" s="12">
        <f>F376</f>
        <v>160000</v>
      </c>
      <c r="J376" s="12">
        <f>I376</f>
        <v>160000</v>
      </c>
      <c r="K376" s="24">
        <f>J376</f>
        <v>160000</v>
      </c>
      <c r="L376" s="23">
        <v>160000</v>
      </c>
      <c r="M376" s="24">
        <f t="shared" ref="M376" si="141">L376</f>
        <v>160000</v>
      </c>
      <c r="N376" s="23">
        <v>160000</v>
      </c>
      <c r="O376" s="23">
        <v>160000</v>
      </c>
      <c r="P376" s="23">
        <v>160000</v>
      </c>
    </row>
    <row r="377" spans="1:17" ht="15.75" x14ac:dyDescent="0.25">
      <c r="E377" s="6"/>
      <c r="F377" s="6"/>
      <c r="G377" s="6">
        <f t="shared" si="140"/>
        <v>0</v>
      </c>
      <c r="H377" s="15"/>
      <c r="I377" s="12"/>
      <c r="J377" s="5"/>
      <c r="L377" s="23"/>
      <c r="M377" s="22"/>
      <c r="N377" s="23"/>
      <c r="O377" s="14"/>
      <c r="P377" s="22"/>
    </row>
    <row r="378" spans="1:17" ht="18" x14ac:dyDescent="0.4">
      <c r="A378" s="9" t="s">
        <v>250</v>
      </c>
      <c r="C378" s="8">
        <f t="shared" ref="C378:J378" si="142">SUM(C373:C376)</f>
        <v>130350</v>
      </c>
      <c r="D378" s="8">
        <f t="shared" si="142"/>
        <v>130350</v>
      </c>
      <c r="E378" s="8">
        <f t="shared" si="142"/>
        <v>130350</v>
      </c>
      <c r="F378" s="8" t="e">
        <f t="shared" si="142"/>
        <v>#REF!</v>
      </c>
      <c r="G378" s="8" t="e">
        <f t="shared" si="142"/>
        <v>#REF!</v>
      </c>
      <c r="H378" s="8" t="e">
        <f t="shared" si="142"/>
        <v>#REF!</v>
      </c>
      <c r="I378" s="8" t="e">
        <f t="shared" si="142"/>
        <v>#REF!</v>
      </c>
      <c r="J378" s="8">
        <f t="shared" si="142"/>
        <v>160350</v>
      </c>
      <c r="K378" s="8">
        <f>SUM(K373:K376)</f>
        <v>160150</v>
      </c>
      <c r="L378" s="8">
        <f>SUM(L373:L376)</f>
        <v>160150</v>
      </c>
      <c r="M378" s="8">
        <f>SUM(M373:M376)</f>
        <v>160150</v>
      </c>
      <c r="N378" s="8">
        <f>SUM(N373:N377)</f>
        <v>160150</v>
      </c>
      <c r="O378" s="8">
        <f>SUM(O373:O377)</f>
        <v>160150</v>
      </c>
      <c r="P378" s="8">
        <f>SUM(P373:P377)</f>
        <v>160150</v>
      </c>
    </row>
    <row r="379" spans="1:17" ht="15.75" x14ac:dyDescent="0.25">
      <c r="E379" s="6"/>
      <c r="G379" s="6">
        <f t="shared" ref="G379:G386" si="143">F379-E379</f>
        <v>0</v>
      </c>
      <c r="H379" s="15"/>
      <c r="I379" s="12"/>
      <c r="J379" s="5"/>
      <c r="L379" s="23"/>
      <c r="M379" s="22"/>
      <c r="N379" s="23"/>
      <c r="O379" s="14"/>
      <c r="P379" s="22"/>
    </row>
    <row r="380" spans="1:17" ht="15.75" x14ac:dyDescent="0.25">
      <c r="E380" s="6"/>
      <c r="F380" s="6"/>
      <c r="G380" s="6">
        <f t="shared" si="143"/>
        <v>0</v>
      </c>
      <c r="H380" s="15"/>
      <c r="I380" s="12"/>
      <c r="J380" s="5"/>
      <c r="L380" s="23"/>
      <c r="M380" s="22"/>
      <c r="N380" s="23"/>
      <c r="O380" s="14"/>
      <c r="P380" s="22"/>
    </row>
    <row r="381" spans="1:17" ht="15.75" x14ac:dyDescent="0.25">
      <c r="A381" s="5" t="s">
        <v>196</v>
      </c>
      <c r="E381" s="6"/>
      <c r="F381" s="6"/>
      <c r="G381" s="6">
        <f t="shared" si="143"/>
        <v>0</v>
      </c>
      <c r="H381" s="15"/>
      <c r="I381" s="7">
        <v>25000</v>
      </c>
      <c r="J381" s="53">
        <v>25000</v>
      </c>
      <c r="K381" s="7">
        <v>25000</v>
      </c>
      <c r="L381" s="7">
        <v>25000</v>
      </c>
      <c r="M381" s="53">
        <v>25000</v>
      </c>
      <c r="N381" s="7">
        <v>50000</v>
      </c>
      <c r="O381" s="7">
        <v>50000</v>
      </c>
      <c r="P381" s="53">
        <v>50000</v>
      </c>
      <c r="Q381" s="54"/>
    </row>
    <row r="382" spans="1:17" ht="15.75" x14ac:dyDescent="0.25">
      <c r="E382" s="6"/>
      <c r="G382" s="6">
        <f t="shared" si="143"/>
        <v>0</v>
      </c>
      <c r="H382" s="15"/>
      <c r="I382" s="12"/>
      <c r="J382" s="5"/>
      <c r="L382" s="23"/>
      <c r="M382" s="22"/>
      <c r="N382" s="23"/>
      <c r="O382" s="14"/>
      <c r="P382" s="22"/>
    </row>
    <row r="383" spans="1:17" ht="15.75" x14ac:dyDescent="0.25">
      <c r="A383" s="5" t="s">
        <v>251</v>
      </c>
      <c r="E383" s="6"/>
      <c r="G383" s="6">
        <f t="shared" si="143"/>
        <v>0</v>
      </c>
      <c r="H383" s="15"/>
      <c r="I383" s="12"/>
      <c r="J383" s="5"/>
      <c r="L383" s="23"/>
      <c r="M383" s="22"/>
      <c r="N383" s="23"/>
      <c r="O383" s="14"/>
      <c r="P383" s="22"/>
    </row>
    <row r="384" spans="1:17" ht="15.75" x14ac:dyDescent="0.25">
      <c r="E384" s="6"/>
      <c r="G384" s="6">
        <f t="shared" si="143"/>
        <v>0</v>
      </c>
      <c r="H384" s="15"/>
      <c r="I384" s="12"/>
      <c r="J384" s="5"/>
      <c r="L384" s="23"/>
      <c r="M384" s="22"/>
      <c r="N384" s="23"/>
      <c r="O384" s="14"/>
      <c r="P384" s="22"/>
      <c r="Q384" s="43"/>
    </row>
    <row r="385" spans="1:17" ht="15.75" x14ac:dyDescent="0.25">
      <c r="A385" s="3" t="s">
        <v>252</v>
      </c>
      <c r="B385" s="57">
        <v>3410.4</v>
      </c>
      <c r="C385" s="6">
        <v>144478</v>
      </c>
      <c r="D385" s="6">
        <f>C385</f>
        <v>144478</v>
      </c>
      <c r="E385" s="6">
        <f>D385-2500</f>
        <v>141978</v>
      </c>
      <c r="F385" s="6">
        <v>150496</v>
      </c>
      <c r="G385" s="6">
        <f t="shared" si="143"/>
        <v>8518</v>
      </c>
      <c r="H385" s="15">
        <f>G385/E385</f>
        <v>5.9995210525574383E-2</v>
      </c>
      <c r="I385" s="12">
        <f>150496+1221.27</f>
        <v>151717.26999999999</v>
      </c>
      <c r="J385" s="12">
        <f>I385</f>
        <v>151717.26999999999</v>
      </c>
      <c r="K385" s="24">
        <f>153505.92+551.12</f>
        <v>154057.04</v>
      </c>
      <c r="L385" s="23">
        <v>154057.04</v>
      </c>
      <c r="M385" s="24">
        <f>L385+5000</f>
        <v>159057.04</v>
      </c>
      <c r="N385" s="23">
        <f>204390+162.57</f>
        <v>204552.57</v>
      </c>
      <c r="O385" s="23">
        <f>204390+162.57</f>
        <v>204552.57</v>
      </c>
      <c r="P385" s="23">
        <f>204390+162.57</f>
        <v>204552.57</v>
      </c>
    </row>
    <row r="386" spans="1:17" ht="15.75" x14ac:dyDescent="0.25">
      <c r="A386" s="5" t="s">
        <v>253</v>
      </c>
      <c r="E386" s="6"/>
      <c r="G386" s="6">
        <f t="shared" si="143"/>
        <v>0</v>
      </c>
      <c r="H386" s="15"/>
      <c r="I386" s="12"/>
      <c r="J386" s="5"/>
      <c r="L386" s="23"/>
      <c r="M386" s="24">
        <f t="shared" ref="M386:M394" si="144">L386</f>
        <v>0</v>
      </c>
      <c r="N386" s="23">
        <v>0</v>
      </c>
      <c r="O386" s="23">
        <v>0</v>
      </c>
      <c r="P386" s="23">
        <v>0</v>
      </c>
    </row>
    <row r="387" spans="1:17" ht="15.75" x14ac:dyDescent="0.25">
      <c r="A387" s="3" t="s">
        <v>10</v>
      </c>
      <c r="C387" s="7">
        <f t="shared" ref="C387:J387" si="145">SUM(C385:C386)</f>
        <v>144478</v>
      </c>
      <c r="D387" s="7">
        <f t="shared" si="145"/>
        <v>144478</v>
      </c>
      <c r="E387" s="7">
        <f t="shared" si="145"/>
        <v>141978</v>
      </c>
      <c r="F387" s="7">
        <f t="shared" si="145"/>
        <v>150496</v>
      </c>
      <c r="G387" s="7">
        <f t="shared" si="145"/>
        <v>8518</v>
      </c>
      <c r="H387" s="7">
        <f t="shared" si="145"/>
        <v>5.9995210525574383E-2</v>
      </c>
      <c r="I387" s="7">
        <f t="shared" si="145"/>
        <v>151717.26999999999</v>
      </c>
      <c r="J387" s="7">
        <f t="shared" si="145"/>
        <v>151717.26999999999</v>
      </c>
      <c r="K387" s="7">
        <f t="shared" ref="K387:P387" si="146">SUM(K385:K386)</f>
        <v>154057.04</v>
      </c>
      <c r="L387" s="7">
        <f t="shared" si="146"/>
        <v>154057.04</v>
      </c>
      <c r="M387" s="7">
        <f t="shared" si="146"/>
        <v>159057.04</v>
      </c>
      <c r="N387" s="30">
        <f t="shared" si="146"/>
        <v>204552.57</v>
      </c>
      <c r="O387" s="30">
        <f t="shared" si="146"/>
        <v>204552.57</v>
      </c>
      <c r="P387" s="30">
        <f t="shared" si="146"/>
        <v>204552.57</v>
      </c>
    </row>
    <row r="388" spans="1:17" ht="15.75" x14ac:dyDescent="0.25">
      <c r="E388" s="6"/>
      <c r="G388" s="6">
        <f>F388-E388</f>
        <v>0</v>
      </c>
      <c r="H388" s="15"/>
      <c r="I388" s="12"/>
      <c r="J388" s="5"/>
      <c r="L388" s="23"/>
      <c r="M388" s="24"/>
      <c r="N388" s="23"/>
      <c r="O388" s="14"/>
      <c r="P388" s="22"/>
      <c r="Q388" s="43"/>
    </row>
    <row r="389" spans="1:17" ht="15.75" x14ac:dyDescent="0.25">
      <c r="A389" s="3" t="s">
        <v>254</v>
      </c>
      <c r="B389" s="57">
        <v>3410.4</v>
      </c>
      <c r="C389" s="6">
        <v>91300</v>
      </c>
      <c r="D389" s="6">
        <f>C389</f>
        <v>91300</v>
      </c>
      <c r="E389" s="6">
        <f>D389</f>
        <v>91300</v>
      </c>
      <c r="F389" s="6">
        <f>91000+4366.09</f>
        <v>95366.09</v>
      </c>
      <c r="G389" s="6">
        <f>F389-E389</f>
        <v>4066.0899999999965</v>
      </c>
      <c r="H389" s="15">
        <f>G389/E389</f>
        <v>4.4535487404162064E-2</v>
      </c>
      <c r="I389" s="12">
        <f>91000-1138.59+4366.09</f>
        <v>94227.5</v>
      </c>
      <c r="J389" s="12">
        <f>I389</f>
        <v>94227.5</v>
      </c>
      <c r="K389" s="24">
        <v>93898.880000000005</v>
      </c>
      <c r="L389" s="23">
        <v>93898.880000000005</v>
      </c>
      <c r="M389" s="24">
        <f t="shared" si="144"/>
        <v>93898.880000000005</v>
      </c>
      <c r="N389" s="23">
        <f>93200+479.55+1900</f>
        <v>95579.55</v>
      </c>
      <c r="O389" s="23">
        <f>93200+479.55+1900</f>
        <v>95579.55</v>
      </c>
      <c r="P389" s="23">
        <f>93200+479.55+1900</f>
        <v>95579.55</v>
      </c>
    </row>
    <row r="390" spans="1:17" ht="15.75" x14ac:dyDescent="0.25">
      <c r="A390" s="5" t="s">
        <v>253</v>
      </c>
      <c r="B390" s="57" t="s">
        <v>255</v>
      </c>
      <c r="C390" s="6">
        <v>7200</v>
      </c>
      <c r="D390" s="6">
        <f>C390</f>
        <v>7200</v>
      </c>
      <c r="E390" s="6">
        <f>D390</f>
        <v>7200</v>
      </c>
      <c r="F390" s="6">
        <v>7200</v>
      </c>
      <c r="G390" s="6">
        <f>F390-E390</f>
        <v>0</v>
      </c>
      <c r="H390" s="15">
        <f>G390/E390</f>
        <v>0</v>
      </c>
      <c r="I390" s="12">
        <v>5280</v>
      </c>
      <c r="J390" s="12">
        <f>I390</f>
        <v>5280</v>
      </c>
      <c r="K390" s="24">
        <v>7200</v>
      </c>
      <c r="L390" s="23">
        <v>7200</v>
      </c>
      <c r="M390" s="24">
        <f t="shared" si="144"/>
        <v>7200</v>
      </c>
      <c r="N390" s="23">
        <f>7200</f>
        <v>7200</v>
      </c>
      <c r="O390" s="23">
        <f>7200</f>
        <v>7200</v>
      </c>
      <c r="P390" s="23">
        <f>7200</f>
        <v>7200</v>
      </c>
    </row>
    <row r="391" spans="1:17" ht="15.75" x14ac:dyDescent="0.25">
      <c r="A391" s="3" t="s">
        <v>10</v>
      </c>
      <c r="C391" s="7">
        <f t="shared" ref="C391:J391" si="147">SUM(C389:C390)</f>
        <v>98500</v>
      </c>
      <c r="D391" s="7">
        <f t="shared" si="147"/>
        <v>98500</v>
      </c>
      <c r="E391" s="7">
        <f t="shared" si="147"/>
        <v>98500</v>
      </c>
      <c r="F391" s="7">
        <f t="shared" si="147"/>
        <v>102566.09</v>
      </c>
      <c r="G391" s="7">
        <f t="shared" si="147"/>
        <v>4066.0899999999965</v>
      </c>
      <c r="H391" s="7">
        <f t="shared" si="147"/>
        <v>4.4535487404162064E-2</v>
      </c>
      <c r="I391" s="7">
        <f t="shared" si="147"/>
        <v>99507.5</v>
      </c>
      <c r="J391" s="7">
        <f t="shared" si="147"/>
        <v>99507.5</v>
      </c>
      <c r="K391" s="7">
        <f>SUM(K389:K390)</f>
        <v>101098.88</v>
      </c>
      <c r="L391" s="7">
        <f>SUM(L389:L390)</f>
        <v>101098.88</v>
      </c>
      <c r="M391" s="7">
        <f>L391</f>
        <v>101098.88</v>
      </c>
      <c r="N391" s="30">
        <f>SUM(N389:N390)</f>
        <v>102779.55</v>
      </c>
      <c r="O391" s="30">
        <f>SUM(O389:O390)</f>
        <v>102779.55</v>
      </c>
      <c r="P391" s="30">
        <f>SUM(P389:P390)</f>
        <v>102779.55</v>
      </c>
    </row>
    <row r="392" spans="1:17" ht="15.75" x14ac:dyDescent="0.25">
      <c r="E392" s="6"/>
      <c r="G392" s="6">
        <f>F392-E392</f>
        <v>0</v>
      </c>
      <c r="H392" s="15"/>
      <c r="I392" s="12"/>
      <c r="J392" s="5"/>
      <c r="L392" s="23"/>
      <c r="M392" s="24"/>
      <c r="N392" s="23"/>
      <c r="O392" s="14"/>
      <c r="P392" s="22"/>
    </row>
    <row r="393" spans="1:17" ht="15.75" x14ac:dyDescent="0.25">
      <c r="A393" s="3" t="s">
        <v>256</v>
      </c>
      <c r="B393" s="57">
        <v>3410.4</v>
      </c>
      <c r="C393" s="6">
        <v>187750</v>
      </c>
      <c r="D393" s="6">
        <f>C393</f>
        <v>187750</v>
      </c>
      <c r="E393" s="6">
        <f>D393-2500</f>
        <v>185250</v>
      </c>
      <c r="F393" s="12">
        <v>201365</v>
      </c>
      <c r="G393" s="6">
        <f>F393-E393</f>
        <v>16115</v>
      </c>
      <c r="H393" s="15">
        <f>G393/E393</f>
        <v>8.6990553306342783E-2</v>
      </c>
      <c r="I393" s="12">
        <f>192963.3+1024.12+5000</f>
        <v>198987.41999999998</v>
      </c>
      <c r="J393" s="12">
        <f>I393</f>
        <v>198987.41999999998</v>
      </c>
      <c r="K393" s="24">
        <f>196963.3+2850</f>
        <v>199813.3</v>
      </c>
      <c r="L393" s="23">
        <v>199813.3</v>
      </c>
      <c r="M393" s="24">
        <f>L393+5000</f>
        <v>204813.3</v>
      </c>
      <c r="N393" s="23">
        <f>217694+1900+294.53</f>
        <v>219888.53</v>
      </c>
      <c r="O393" s="23">
        <f>217694+1900+294.53</f>
        <v>219888.53</v>
      </c>
      <c r="P393" s="23">
        <f>217694+1900+294.53</f>
        <v>219888.53</v>
      </c>
    </row>
    <row r="394" spans="1:17" ht="15.75" x14ac:dyDescent="0.25">
      <c r="A394" s="5" t="s">
        <v>253</v>
      </c>
      <c r="B394" s="57" t="s">
        <v>255</v>
      </c>
      <c r="C394" s="6">
        <v>3000</v>
      </c>
      <c r="D394" s="6">
        <f>C394</f>
        <v>3000</v>
      </c>
      <c r="E394" s="6">
        <f>D394</f>
        <v>3000</v>
      </c>
      <c r="F394" s="6">
        <v>3000</v>
      </c>
      <c r="G394" s="6">
        <f>F394-E394</f>
        <v>0</v>
      </c>
      <c r="H394" s="15">
        <f>G394/E394</f>
        <v>0</v>
      </c>
      <c r="I394" s="12">
        <v>11600</v>
      </c>
      <c r="J394" s="12">
        <f>I394</f>
        <v>11600</v>
      </c>
      <c r="K394" s="24">
        <v>11520</v>
      </c>
      <c r="L394" s="23">
        <v>11520</v>
      </c>
      <c r="M394" s="24">
        <f t="shared" si="144"/>
        <v>11520</v>
      </c>
      <c r="N394" s="23">
        <v>11520</v>
      </c>
      <c r="O394" s="23">
        <v>11520</v>
      </c>
      <c r="P394" s="23">
        <v>11520</v>
      </c>
    </row>
    <row r="395" spans="1:17" ht="15.75" x14ac:dyDescent="0.25">
      <c r="A395" s="3" t="s">
        <v>10</v>
      </c>
      <c r="C395" s="7">
        <f t="shared" ref="C395:J395" si="148">SUM(C393:C394)</f>
        <v>190750</v>
      </c>
      <c r="D395" s="7">
        <f t="shared" si="148"/>
        <v>190750</v>
      </c>
      <c r="E395" s="7">
        <f t="shared" si="148"/>
        <v>188250</v>
      </c>
      <c r="F395" s="7">
        <f t="shared" si="148"/>
        <v>204365</v>
      </c>
      <c r="G395" s="7">
        <f t="shared" si="148"/>
        <v>16115</v>
      </c>
      <c r="H395" s="7">
        <f t="shared" si="148"/>
        <v>8.6990553306342783E-2</v>
      </c>
      <c r="I395" s="7">
        <f t="shared" si="148"/>
        <v>210587.41999999998</v>
      </c>
      <c r="J395" s="7">
        <f t="shared" si="148"/>
        <v>210587.41999999998</v>
      </c>
      <c r="K395" s="7">
        <f t="shared" ref="K395:P395" si="149">SUM(K393:K394)</f>
        <v>211333.3</v>
      </c>
      <c r="L395" s="7">
        <f t="shared" si="149"/>
        <v>211333.3</v>
      </c>
      <c r="M395" s="7">
        <f t="shared" si="149"/>
        <v>216333.3</v>
      </c>
      <c r="N395" s="30">
        <f t="shared" si="149"/>
        <v>231408.53</v>
      </c>
      <c r="O395" s="30">
        <f t="shared" si="149"/>
        <v>231408.53</v>
      </c>
      <c r="P395" s="30">
        <f t="shared" si="149"/>
        <v>231408.53</v>
      </c>
    </row>
    <row r="396" spans="1:17" ht="15.75" x14ac:dyDescent="0.25">
      <c r="E396" s="6"/>
      <c r="G396" s="6">
        <f t="shared" ref="G396:G402" si="150">F396-E396</f>
        <v>0</v>
      </c>
      <c r="H396" s="15"/>
      <c r="I396" s="12"/>
      <c r="J396" s="5"/>
      <c r="L396" s="23"/>
      <c r="M396" s="22"/>
      <c r="N396" s="23"/>
      <c r="O396" s="14"/>
      <c r="P396" s="22"/>
      <c r="Q396" s="44"/>
    </row>
    <row r="397" spans="1:17" ht="15.75" x14ac:dyDescent="0.25">
      <c r="A397" s="3" t="s">
        <v>257</v>
      </c>
      <c r="E397" s="6"/>
      <c r="G397" s="6">
        <f t="shared" si="150"/>
        <v>0</v>
      </c>
      <c r="H397" s="15"/>
      <c r="I397" s="12"/>
      <c r="J397" s="5"/>
      <c r="L397" s="23"/>
      <c r="M397" s="22"/>
      <c r="N397" s="23"/>
      <c r="O397" s="14"/>
      <c r="P397" s="22"/>
    </row>
    <row r="398" spans="1:17" ht="15.75" x14ac:dyDescent="0.25">
      <c r="E398" s="6"/>
      <c r="G398" s="6">
        <f t="shared" si="150"/>
        <v>0</v>
      </c>
      <c r="H398" s="15"/>
      <c r="I398" s="12"/>
      <c r="J398" s="5"/>
      <c r="L398" s="23"/>
      <c r="M398" s="22"/>
      <c r="N398" s="23"/>
      <c r="O398" s="14"/>
      <c r="P398" s="22"/>
    </row>
    <row r="399" spans="1:17" ht="15.75" x14ac:dyDescent="0.25">
      <c r="A399" s="5" t="s">
        <v>258</v>
      </c>
      <c r="E399" s="6"/>
      <c r="G399" s="6">
        <f t="shared" si="150"/>
        <v>0</v>
      </c>
      <c r="H399" s="15"/>
      <c r="I399" s="12"/>
      <c r="J399" s="5"/>
      <c r="L399" s="23"/>
      <c r="M399" s="22"/>
      <c r="N399" s="23"/>
      <c r="O399" s="14"/>
      <c r="P399" s="22"/>
    </row>
    <row r="400" spans="1:17" ht="15.75" x14ac:dyDescent="0.25">
      <c r="A400" s="5" t="s">
        <v>13</v>
      </c>
      <c r="B400" s="57" t="s">
        <v>259</v>
      </c>
      <c r="C400" s="6">
        <v>7000</v>
      </c>
      <c r="D400" s="6">
        <f t="shared" ref="D400:E402" si="151">C400</f>
        <v>7000</v>
      </c>
      <c r="E400" s="6">
        <f t="shared" si="151"/>
        <v>7000</v>
      </c>
      <c r="F400" s="6">
        <v>7000</v>
      </c>
      <c r="G400" s="6">
        <f t="shared" si="150"/>
        <v>0</v>
      </c>
      <c r="H400" s="15">
        <f>G400/E400</f>
        <v>0</v>
      </c>
      <c r="I400" s="12">
        <f>F400</f>
        <v>7000</v>
      </c>
      <c r="J400" s="12">
        <f>I400</f>
        <v>7000</v>
      </c>
      <c r="K400" s="12">
        <v>7000</v>
      </c>
      <c r="L400" s="23">
        <v>13000</v>
      </c>
      <c r="M400" s="12">
        <f>L400</f>
        <v>13000</v>
      </c>
      <c r="N400" s="23">
        <v>33600</v>
      </c>
      <c r="O400" s="23">
        <v>33600</v>
      </c>
      <c r="P400" s="23">
        <f>33600-2000</f>
        <v>31600</v>
      </c>
    </row>
    <row r="401" spans="1:16" ht="15.75" x14ac:dyDescent="0.25">
      <c r="A401" s="5" t="s">
        <v>15</v>
      </c>
      <c r="B401" s="57" t="s">
        <v>260</v>
      </c>
      <c r="D401" s="6">
        <f t="shared" si="151"/>
        <v>0</v>
      </c>
      <c r="E401" s="6">
        <f t="shared" si="151"/>
        <v>0</v>
      </c>
      <c r="F401" s="6" t="e">
        <f>#REF!</f>
        <v>#REF!</v>
      </c>
      <c r="G401" s="6" t="e">
        <f t="shared" si="150"/>
        <v>#REF!</v>
      </c>
      <c r="H401" s="15"/>
      <c r="I401" s="12"/>
      <c r="J401" s="12">
        <v>0</v>
      </c>
      <c r="K401" s="12">
        <v>0</v>
      </c>
      <c r="L401" s="12">
        <v>0</v>
      </c>
      <c r="M401" s="12">
        <f t="shared" ref="M401:M403" si="152">L401</f>
        <v>0</v>
      </c>
      <c r="N401" s="23">
        <v>23000</v>
      </c>
      <c r="O401" s="23">
        <v>23000</v>
      </c>
      <c r="P401" s="23">
        <v>23000</v>
      </c>
    </row>
    <row r="402" spans="1:16" ht="15.75" x14ac:dyDescent="0.25">
      <c r="A402" s="5" t="s">
        <v>17</v>
      </c>
      <c r="B402" s="57" t="s">
        <v>261</v>
      </c>
      <c r="C402" s="6">
        <v>100000</v>
      </c>
      <c r="D402" s="6">
        <f t="shared" si="151"/>
        <v>100000</v>
      </c>
      <c r="E402" s="6">
        <f t="shared" si="151"/>
        <v>100000</v>
      </c>
      <c r="F402" s="6" t="e">
        <f>#REF!</f>
        <v>#REF!</v>
      </c>
      <c r="G402" s="6" t="e">
        <f t="shared" si="150"/>
        <v>#REF!</v>
      </c>
      <c r="H402" s="15" t="e">
        <f>G402/E402</f>
        <v>#REF!</v>
      </c>
      <c r="I402" s="12">
        <v>115900</v>
      </c>
      <c r="J402" s="12">
        <f>I402</f>
        <v>115900</v>
      </c>
      <c r="K402" s="12">
        <v>150000</v>
      </c>
      <c r="L402" s="23">
        <v>130000</v>
      </c>
      <c r="M402" s="12">
        <f t="shared" si="152"/>
        <v>130000</v>
      </c>
      <c r="N402" s="23">
        <f>108400+10000</f>
        <v>118400</v>
      </c>
      <c r="O402" s="23">
        <f>108400+10000</f>
        <v>118400</v>
      </c>
      <c r="P402" s="23">
        <f>108400+10000</f>
        <v>118400</v>
      </c>
    </row>
    <row r="403" spans="1:16" ht="15.75" x14ac:dyDescent="0.25">
      <c r="A403" s="5" t="s">
        <v>10</v>
      </c>
      <c r="C403" s="7">
        <f t="shared" ref="C403:J403" si="153">SUM(C400:C402)</f>
        <v>107000</v>
      </c>
      <c r="D403" s="7">
        <f t="shared" si="153"/>
        <v>107000</v>
      </c>
      <c r="E403" s="7">
        <f t="shared" si="153"/>
        <v>107000</v>
      </c>
      <c r="F403" s="7" t="e">
        <f t="shared" si="153"/>
        <v>#REF!</v>
      </c>
      <c r="G403" s="7" t="e">
        <f t="shared" si="153"/>
        <v>#REF!</v>
      </c>
      <c r="H403" s="7" t="e">
        <f t="shared" si="153"/>
        <v>#REF!</v>
      </c>
      <c r="I403" s="7">
        <f t="shared" si="153"/>
        <v>122900</v>
      </c>
      <c r="J403" s="7">
        <f t="shared" si="153"/>
        <v>122900</v>
      </c>
      <c r="K403" s="7">
        <f>SUM(K400:K402)</f>
        <v>157000</v>
      </c>
      <c r="L403" s="7">
        <f>SUM(L400:L402)</f>
        <v>143000</v>
      </c>
      <c r="M403" s="7">
        <f t="shared" si="152"/>
        <v>143000</v>
      </c>
      <c r="N403" s="30">
        <f>SUM(N400:N402)</f>
        <v>175000</v>
      </c>
      <c r="O403" s="30">
        <f>SUM(O400:O402)</f>
        <v>175000</v>
      </c>
      <c r="P403" s="30">
        <f>SUM(P400:P402)</f>
        <v>173000</v>
      </c>
    </row>
    <row r="404" spans="1:16" ht="15.75" x14ac:dyDescent="0.25">
      <c r="E404" s="6"/>
      <c r="G404" s="6">
        <f t="shared" ref="G404:G410" si="154">F404-E404</f>
        <v>0</v>
      </c>
      <c r="H404" s="15"/>
      <c r="I404" s="12"/>
      <c r="J404" s="5"/>
      <c r="K404" s="7"/>
      <c r="L404" s="23"/>
      <c r="M404" s="7"/>
      <c r="N404" s="23"/>
      <c r="O404" s="14"/>
      <c r="P404" s="22"/>
    </row>
    <row r="405" spans="1:16" ht="15.75" x14ac:dyDescent="0.25">
      <c r="A405" s="5" t="s">
        <v>152</v>
      </c>
      <c r="E405" s="6"/>
      <c r="G405" s="6">
        <f t="shared" si="154"/>
        <v>0</v>
      </c>
      <c r="H405" s="15"/>
      <c r="I405" s="12"/>
      <c r="J405" s="5"/>
      <c r="L405" s="23"/>
      <c r="M405" s="22"/>
      <c r="N405" s="23"/>
      <c r="O405" s="14"/>
      <c r="P405" s="22"/>
    </row>
    <row r="406" spans="1:16" ht="15.75" x14ac:dyDescent="0.25">
      <c r="E406" s="6"/>
      <c r="G406" s="6">
        <f t="shared" si="154"/>
        <v>0</v>
      </c>
      <c r="H406" s="15"/>
      <c r="I406" s="12"/>
      <c r="J406" s="5"/>
      <c r="L406" s="23"/>
      <c r="M406" s="22"/>
      <c r="N406" s="23"/>
      <c r="O406" s="14"/>
      <c r="P406" s="22"/>
    </row>
    <row r="407" spans="1:16" ht="15.75" x14ac:dyDescent="0.25">
      <c r="A407" s="5" t="s">
        <v>153</v>
      </c>
      <c r="E407" s="6"/>
      <c r="G407" s="6">
        <f t="shared" si="154"/>
        <v>0</v>
      </c>
      <c r="H407" s="15"/>
      <c r="I407" s="12"/>
      <c r="J407" s="5"/>
      <c r="L407" s="23"/>
      <c r="M407" s="22"/>
      <c r="N407" s="23"/>
      <c r="O407" s="14"/>
      <c r="P407" s="22"/>
    </row>
    <row r="408" spans="1:16" ht="15.75" x14ac:dyDescent="0.25">
      <c r="A408" s="5" t="s">
        <v>154</v>
      </c>
      <c r="B408" s="57" t="s">
        <v>262</v>
      </c>
      <c r="C408" s="6">
        <v>0</v>
      </c>
      <c r="E408" s="6"/>
      <c r="G408" s="6">
        <f t="shared" si="154"/>
        <v>0</v>
      </c>
      <c r="H408" s="15"/>
      <c r="I408" s="12"/>
      <c r="J408" s="6">
        <v>0</v>
      </c>
      <c r="K408" s="6">
        <v>0</v>
      </c>
      <c r="L408" s="6">
        <v>0</v>
      </c>
      <c r="M408" s="6">
        <v>0</v>
      </c>
      <c r="N408" s="23"/>
      <c r="O408" s="14"/>
      <c r="P408" s="22"/>
    </row>
    <row r="409" spans="1:16" ht="15.75" x14ac:dyDescent="0.25">
      <c r="A409" s="5" t="s">
        <v>155</v>
      </c>
      <c r="B409" s="57" t="s">
        <v>263</v>
      </c>
      <c r="C409" s="6">
        <v>650</v>
      </c>
      <c r="D409" s="6">
        <f>C409</f>
        <v>650</v>
      </c>
      <c r="E409" s="6">
        <f>D409</f>
        <v>650</v>
      </c>
      <c r="F409" s="6" t="e">
        <f>#REF!</f>
        <v>#REF!</v>
      </c>
      <c r="G409" s="6" t="e">
        <f t="shared" si="154"/>
        <v>#REF!</v>
      </c>
      <c r="H409" s="15" t="e">
        <f>G409/E409</f>
        <v>#REF!</v>
      </c>
      <c r="I409" s="12" t="e">
        <f>F409</f>
        <v>#REF!</v>
      </c>
      <c r="J409" s="12">
        <v>650</v>
      </c>
      <c r="K409" s="24">
        <v>550</v>
      </c>
      <c r="L409" s="23">
        <v>1000</v>
      </c>
      <c r="M409" s="24">
        <f>L409</f>
        <v>1000</v>
      </c>
      <c r="N409" s="23">
        <v>2600</v>
      </c>
      <c r="O409" s="23">
        <v>2600</v>
      </c>
      <c r="P409" s="23">
        <v>2600</v>
      </c>
    </row>
    <row r="410" spans="1:16" ht="15.75" x14ac:dyDescent="0.25">
      <c r="A410" s="5" t="s">
        <v>264</v>
      </c>
      <c r="B410" s="57" t="s">
        <v>265</v>
      </c>
      <c r="E410" s="6"/>
      <c r="F410" s="6"/>
      <c r="G410" s="6">
        <f t="shared" si="154"/>
        <v>0</v>
      </c>
      <c r="H410" s="15"/>
      <c r="I410" s="12"/>
      <c r="J410" s="12">
        <v>0</v>
      </c>
      <c r="K410" s="12">
        <v>0</v>
      </c>
      <c r="L410" s="12">
        <v>0</v>
      </c>
      <c r="M410" s="12">
        <v>0</v>
      </c>
      <c r="N410" s="23"/>
      <c r="O410" s="14"/>
      <c r="P410" s="22"/>
    </row>
    <row r="411" spans="1:16" ht="15.75" x14ac:dyDescent="0.25">
      <c r="A411" s="5" t="s">
        <v>10</v>
      </c>
      <c r="C411" s="7">
        <f t="shared" ref="C411:J411" si="155">SUM(C408:C410)</f>
        <v>650</v>
      </c>
      <c r="D411" s="7">
        <f t="shared" si="155"/>
        <v>650</v>
      </c>
      <c r="E411" s="7">
        <f t="shared" si="155"/>
        <v>650</v>
      </c>
      <c r="F411" s="7" t="e">
        <f t="shared" si="155"/>
        <v>#REF!</v>
      </c>
      <c r="G411" s="7" t="e">
        <f t="shared" si="155"/>
        <v>#REF!</v>
      </c>
      <c r="H411" s="7" t="e">
        <f t="shared" si="155"/>
        <v>#REF!</v>
      </c>
      <c r="I411" s="7" t="e">
        <f t="shared" si="155"/>
        <v>#REF!</v>
      </c>
      <c r="J411" s="7">
        <f t="shared" si="155"/>
        <v>650</v>
      </c>
      <c r="K411" s="7">
        <f>SUM(K409:K410)</f>
        <v>550</v>
      </c>
      <c r="L411" s="7">
        <f>SUM(L409:L410)</f>
        <v>1000</v>
      </c>
      <c r="M411" s="7">
        <f>L411</f>
        <v>1000</v>
      </c>
      <c r="N411" s="30">
        <f>SUM(N409:N410)</f>
        <v>2600</v>
      </c>
      <c r="O411" s="30">
        <f>SUM(O409:O410)</f>
        <v>2600</v>
      </c>
      <c r="P411" s="30">
        <f>SUM(P409:P410)</f>
        <v>2600</v>
      </c>
    </row>
    <row r="412" spans="1:16" ht="15.75" x14ac:dyDescent="0.25">
      <c r="E412" s="6"/>
      <c r="G412" s="6">
        <f>F412-E412</f>
        <v>0</v>
      </c>
      <c r="H412" s="15"/>
      <c r="I412" s="12"/>
      <c r="J412" s="12"/>
      <c r="L412" s="23"/>
      <c r="M412" s="22"/>
      <c r="N412" s="23"/>
      <c r="O412" s="14"/>
      <c r="P412" s="22"/>
    </row>
    <row r="413" spans="1:16" ht="15.75" x14ac:dyDescent="0.25">
      <c r="A413" s="5" t="s">
        <v>162</v>
      </c>
      <c r="E413" s="6"/>
      <c r="G413" s="6">
        <f>F413-E413</f>
        <v>0</v>
      </c>
      <c r="H413" s="15"/>
      <c r="I413" s="12"/>
      <c r="J413" s="12"/>
      <c r="L413" s="23"/>
      <c r="M413" s="22"/>
      <c r="N413" s="23"/>
      <c r="O413" s="14"/>
      <c r="P413" s="22"/>
    </row>
    <row r="414" spans="1:16" ht="15.75" x14ac:dyDescent="0.25">
      <c r="A414" s="5" t="s">
        <v>163</v>
      </c>
      <c r="B414" s="57" t="s">
        <v>266</v>
      </c>
      <c r="C414" s="6">
        <v>49000</v>
      </c>
      <c r="D414" s="6">
        <f>C414</f>
        <v>49000</v>
      </c>
      <c r="E414" s="6">
        <f>D414</f>
        <v>49000</v>
      </c>
      <c r="F414" s="6">
        <v>50000</v>
      </c>
      <c r="G414" s="6">
        <f>F414-E414</f>
        <v>1000</v>
      </c>
      <c r="H414" s="15">
        <f>G414/E414</f>
        <v>2.0408163265306121E-2</v>
      </c>
      <c r="I414" s="12">
        <v>50000</v>
      </c>
      <c r="J414" s="12">
        <f>I414</f>
        <v>50000</v>
      </c>
      <c r="K414" s="24">
        <f>J414</f>
        <v>50000</v>
      </c>
      <c r="L414" s="23">
        <v>50000</v>
      </c>
      <c r="M414" s="24">
        <f>L414</f>
        <v>50000</v>
      </c>
      <c r="N414" s="23">
        <v>50000</v>
      </c>
      <c r="O414" s="23">
        <v>50000</v>
      </c>
      <c r="P414" s="23">
        <v>50000</v>
      </c>
    </row>
    <row r="415" spans="1:16" ht="15.75" x14ac:dyDescent="0.25">
      <c r="A415" s="5" t="s">
        <v>10</v>
      </c>
      <c r="C415" s="7">
        <f t="shared" ref="C415:J415" si="156">SUM(C414)</f>
        <v>49000</v>
      </c>
      <c r="D415" s="7">
        <f t="shared" si="156"/>
        <v>49000</v>
      </c>
      <c r="E415" s="7">
        <f t="shared" si="156"/>
        <v>49000</v>
      </c>
      <c r="F415" s="7">
        <f t="shared" si="156"/>
        <v>50000</v>
      </c>
      <c r="G415" s="7">
        <f t="shared" si="156"/>
        <v>1000</v>
      </c>
      <c r="H415" s="7">
        <f t="shared" si="156"/>
        <v>2.0408163265306121E-2</v>
      </c>
      <c r="I415" s="7">
        <f t="shared" si="156"/>
        <v>50000</v>
      </c>
      <c r="J415" s="7">
        <f t="shared" si="156"/>
        <v>50000</v>
      </c>
      <c r="K415" s="7">
        <f t="shared" ref="K415:P415" si="157">SUM(K414)</f>
        <v>50000</v>
      </c>
      <c r="L415" s="7">
        <f t="shared" si="157"/>
        <v>50000</v>
      </c>
      <c r="M415" s="7">
        <f t="shared" si="157"/>
        <v>50000</v>
      </c>
      <c r="N415" s="30">
        <f t="shared" si="157"/>
        <v>50000</v>
      </c>
      <c r="O415" s="30">
        <f t="shared" si="157"/>
        <v>50000</v>
      </c>
      <c r="P415" s="30">
        <f t="shared" si="157"/>
        <v>50000</v>
      </c>
    </row>
    <row r="416" spans="1:16" ht="15.75" x14ac:dyDescent="0.25">
      <c r="E416" s="6"/>
      <c r="F416" s="6"/>
      <c r="G416" s="6">
        <f>F416-E416</f>
        <v>0</v>
      </c>
      <c r="H416" s="15"/>
      <c r="I416" s="12"/>
      <c r="J416" s="5"/>
      <c r="L416" s="23"/>
      <c r="M416" s="22"/>
      <c r="N416" s="23"/>
      <c r="O416" s="14"/>
      <c r="P416" s="22"/>
    </row>
    <row r="417" spans="1:17" ht="15.75" x14ac:dyDescent="0.25">
      <c r="A417" s="5" t="s">
        <v>165</v>
      </c>
      <c r="E417" s="6"/>
      <c r="F417" s="6"/>
      <c r="G417" s="6">
        <f>F417-E417</f>
        <v>0</v>
      </c>
      <c r="H417" s="15"/>
      <c r="I417" s="12"/>
      <c r="J417" s="5"/>
      <c r="L417" s="23"/>
      <c r="M417" s="22"/>
      <c r="N417" s="23"/>
      <c r="O417" s="14"/>
      <c r="P417" s="22"/>
    </row>
    <row r="418" spans="1:17" ht="15.75" x14ac:dyDescent="0.25">
      <c r="A418" s="5" t="s">
        <v>163</v>
      </c>
      <c r="B418" s="57" t="s">
        <v>267</v>
      </c>
      <c r="C418" s="6">
        <v>56951.26</v>
      </c>
      <c r="D418" s="6">
        <f>C418</f>
        <v>56951.26</v>
      </c>
      <c r="E418" s="6">
        <f>D418</f>
        <v>56951.26</v>
      </c>
      <c r="F418" s="6" t="e">
        <f>#REF!</f>
        <v>#REF!</v>
      </c>
      <c r="G418" s="6" t="e">
        <f>F418-E418</f>
        <v>#REF!</v>
      </c>
      <c r="H418" s="15" t="e">
        <f>G418/E418</f>
        <v>#REF!</v>
      </c>
      <c r="I418" s="12" t="e">
        <f>F418</f>
        <v>#REF!</v>
      </c>
      <c r="J418" s="12">
        <v>56951.26</v>
      </c>
      <c r="K418" s="24">
        <v>53981.26</v>
      </c>
      <c r="L418" s="23">
        <v>53981.26</v>
      </c>
      <c r="M418" s="24">
        <v>53981.26</v>
      </c>
      <c r="N418" s="23">
        <v>52481.26</v>
      </c>
      <c r="O418" s="23">
        <v>52481.26</v>
      </c>
      <c r="P418" s="23">
        <v>52481.26</v>
      </c>
    </row>
    <row r="419" spans="1:17" ht="15.75" x14ac:dyDescent="0.25">
      <c r="A419" s="5" t="s">
        <v>10</v>
      </c>
      <c r="C419" s="7">
        <f t="shared" ref="C419:J419" si="158">SUM(C418)</f>
        <v>56951.26</v>
      </c>
      <c r="D419" s="7">
        <f t="shared" si="158"/>
        <v>56951.26</v>
      </c>
      <c r="E419" s="7">
        <f t="shared" si="158"/>
        <v>56951.26</v>
      </c>
      <c r="F419" s="7" t="e">
        <f t="shared" si="158"/>
        <v>#REF!</v>
      </c>
      <c r="G419" s="7" t="e">
        <f t="shared" si="158"/>
        <v>#REF!</v>
      </c>
      <c r="H419" s="7" t="e">
        <f t="shared" si="158"/>
        <v>#REF!</v>
      </c>
      <c r="I419" s="7" t="e">
        <f t="shared" si="158"/>
        <v>#REF!</v>
      </c>
      <c r="J419" s="7">
        <f t="shared" si="158"/>
        <v>56951.26</v>
      </c>
      <c r="K419" s="7">
        <f t="shared" ref="K419:P419" si="159">SUM(K418)</f>
        <v>53981.26</v>
      </c>
      <c r="L419" s="7">
        <f t="shared" si="159"/>
        <v>53981.26</v>
      </c>
      <c r="M419" s="7">
        <f t="shared" si="159"/>
        <v>53981.26</v>
      </c>
      <c r="N419" s="30">
        <f t="shared" si="159"/>
        <v>52481.26</v>
      </c>
      <c r="O419" s="30">
        <f t="shared" si="159"/>
        <v>52481.26</v>
      </c>
      <c r="P419" s="30">
        <f t="shared" si="159"/>
        <v>52481.26</v>
      </c>
    </row>
    <row r="420" spans="1:17" ht="15.75" x14ac:dyDescent="0.25">
      <c r="E420" s="6"/>
      <c r="F420" s="6"/>
      <c r="G420" s="6">
        <f>F420-E420</f>
        <v>0</v>
      </c>
      <c r="H420" s="15"/>
      <c r="I420" s="12"/>
      <c r="J420" s="5"/>
      <c r="L420" s="23"/>
      <c r="M420" s="22"/>
      <c r="N420" s="23"/>
      <c r="O420" s="14"/>
      <c r="P420" s="22"/>
    </row>
    <row r="421" spans="1:17" ht="18" x14ac:dyDescent="0.4">
      <c r="A421" s="3" t="s">
        <v>268</v>
      </c>
      <c r="C421" s="8">
        <f t="shared" ref="C421:E421" si="160">+C403+C415+C419+C411</f>
        <v>213601.26</v>
      </c>
      <c r="D421" s="8">
        <f t="shared" si="160"/>
        <v>213601.26</v>
      </c>
      <c r="E421" s="8">
        <f t="shared" si="160"/>
        <v>213601.26</v>
      </c>
      <c r="F421" s="8" t="e">
        <f>+F403+F415+F419+F411</f>
        <v>#REF!</v>
      </c>
      <c r="G421" s="8" t="e">
        <f>+G403+G415+G419+G411</f>
        <v>#REF!</v>
      </c>
      <c r="H421" s="8" t="e">
        <f>+H403+H415+H419+H411</f>
        <v>#REF!</v>
      </c>
      <c r="I421" s="8" t="e">
        <f>+I403+I415+I419+I411</f>
        <v>#REF!</v>
      </c>
      <c r="J421" s="8">
        <f>+J403+J415+J419+J411</f>
        <v>230501.26</v>
      </c>
      <c r="K421" s="8">
        <f t="shared" ref="K421:P421" si="161">K403+K411+K415+K419</f>
        <v>261531.26</v>
      </c>
      <c r="L421" s="8">
        <f t="shared" si="161"/>
        <v>247981.26</v>
      </c>
      <c r="M421" s="8">
        <f t="shared" si="161"/>
        <v>247981.26</v>
      </c>
      <c r="N421" s="8">
        <f t="shared" si="161"/>
        <v>280081.26</v>
      </c>
      <c r="O421" s="8">
        <f t="shared" si="161"/>
        <v>280081.26</v>
      </c>
      <c r="P421" s="8">
        <f t="shared" si="161"/>
        <v>278081.26</v>
      </c>
    </row>
    <row r="422" spans="1:17" ht="15.75" x14ac:dyDescent="0.25">
      <c r="E422" s="6"/>
      <c r="G422" s="6">
        <f>F422-E422</f>
        <v>0</v>
      </c>
      <c r="H422" s="15"/>
      <c r="I422" s="12"/>
      <c r="J422" s="5"/>
      <c r="L422" s="23"/>
      <c r="M422" s="22"/>
      <c r="N422" s="23"/>
      <c r="O422" s="14"/>
      <c r="P422" s="22"/>
    </row>
    <row r="423" spans="1:17" ht="15.75" x14ac:dyDescent="0.25">
      <c r="A423" s="5" t="s">
        <v>269</v>
      </c>
      <c r="E423" s="6"/>
      <c r="G423" s="6">
        <f>F423-E423</f>
        <v>0</v>
      </c>
      <c r="H423" s="15"/>
      <c r="I423" s="12"/>
      <c r="J423" s="5"/>
      <c r="L423" s="23"/>
      <c r="M423" s="22"/>
      <c r="N423" s="23"/>
      <c r="O423" s="14"/>
      <c r="P423" s="22"/>
    </row>
    <row r="424" spans="1:17" ht="15.75" x14ac:dyDescent="0.25">
      <c r="A424" s="5" t="s">
        <v>180</v>
      </c>
      <c r="B424" s="57" t="s">
        <v>270</v>
      </c>
      <c r="C424" s="6">
        <v>500</v>
      </c>
      <c r="D424" s="6">
        <f>C424</f>
        <v>500</v>
      </c>
      <c r="E424" s="6">
        <f>D424</f>
        <v>500</v>
      </c>
      <c r="F424" s="6" t="e">
        <f>#REF!</f>
        <v>#REF!</v>
      </c>
      <c r="G424" s="6" t="e">
        <f>F424-E424</f>
        <v>#REF!</v>
      </c>
      <c r="H424" s="15"/>
      <c r="I424" s="12" t="e">
        <f>F424</f>
        <v>#REF!</v>
      </c>
      <c r="J424" s="12">
        <v>500</v>
      </c>
      <c r="K424" s="24">
        <v>100</v>
      </c>
      <c r="L424" s="23">
        <v>100</v>
      </c>
      <c r="M424" s="24">
        <v>100</v>
      </c>
      <c r="N424" s="23">
        <v>100</v>
      </c>
      <c r="O424" s="23">
        <v>100</v>
      </c>
      <c r="P424" s="23">
        <v>100</v>
      </c>
    </row>
    <row r="425" spans="1:17" ht="15.75" x14ac:dyDescent="0.25">
      <c r="A425" s="5" t="s">
        <v>271</v>
      </c>
      <c r="B425" s="57" t="s">
        <v>272</v>
      </c>
      <c r="E425" s="6"/>
      <c r="G425" s="6">
        <f>F425-E425</f>
        <v>0</v>
      </c>
      <c r="H425" s="15"/>
      <c r="I425" s="12"/>
      <c r="J425" s="6">
        <v>0</v>
      </c>
      <c r="K425" s="6">
        <v>0</v>
      </c>
      <c r="L425" s="6">
        <v>0</v>
      </c>
      <c r="M425" s="6">
        <v>0</v>
      </c>
      <c r="N425" s="23">
        <v>0</v>
      </c>
      <c r="O425" s="23">
        <v>0</v>
      </c>
      <c r="P425" s="23">
        <v>0</v>
      </c>
    </row>
    <row r="426" spans="1:17" ht="15.75" x14ac:dyDescent="0.25">
      <c r="A426" s="5" t="s">
        <v>10</v>
      </c>
      <c r="C426" s="7">
        <f t="shared" ref="C426:J426" si="162">SUM(C424:C425)</f>
        <v>500</v>
      </c>
      <c r="D426" s="7">
        <f t="shared" si="162"/>
        <v>500</v>
      </c>
      <c r="E426" s="7">
        <f t="shared" si="162"/>
        <v>500</v>
      </c>
      <c r="F426" s="7" t="e">
        <f t="shared" si="162"/>
        <v>#REF!</v>
      </c>
      <c r="G426" s="7" t="e">
        <f t="shared" si="162"/>
        <v>#REF!</v>
      </c>
      <c r="H426" s="7">
        <f t="shared" si="162"/>
        <v>0</v>
      </c>
      <c r="I426" s="7" t="e">
        <f t="shared" si="162"/>
        <v>#REF!</v>
      </c>
      <c r="J426" s="7">
        <f t="shared" si="162"/>
        <v>500</v>
      </c>
      <c r="K426" s="7">
        <f t="shared" ref="K426:P426" si="163">SUM(K424:K425)</f>
        <v>100</v>
      </c>
      <c r="L426" s="7">
        <f t="shared" si="163"/>
        <v>100</v>
      </c>
      <c r="M426" s="7">
        <f t="shared" si="163"/>
        <v>100</v>
      </c>
      <c r="N426" s="30">
        <f t="shared" si="163"/>
        <v>100</v>
      </c>
      <c r="O426" s="30">
        <f t="shared" si="163"/>
        <v>100</v>
      </c>
      <c r="P426" s="30">
        <f t="shared" si="163"/>
        <v>100</v>
      </c>
    </row>
    <row r="427" spans="1:17" ht="15.75" x14ac:dyDescent="0.25">
      <c r="E427" s="6"/>
      <c r="H427" s="15"/>
      <c r="I427" s="12">
        <f>F427</f>
        <v>0</v>
      </c>
      <c r="J427" s="5"/>
      <c r="L427" s="23"/>
      <c r="M427" s="22"/>
      <c r="N427" s="23"/>
      <c r="O427" s="14"/>
      <c r="P427" s="22"/>
    </row>
    <row r="428" spans="1:17" ht="15.75" x14ac:dyDescent="0.25">
      <c r="A428" s="5" t="s">
        <v>196</v>
      </c>
      <c r="C428" s="6">
        <v>0</v>
      </c>
      <c r="E428" s="27">
        <v>207059</v>
      </c>
      <c r="F428" s="7">
        <v>0</v>
      </c>
      <c r="G428" s="7">
        <v>25000</v>
      </c>
      <c r="H428" s="7">
        <v>25000</v>
      </c>
      <c r="I428" s="7">
        <v>50000</v>
      </c>
      <c r="J428" s="7">
        <v>50000</v>
      </c>
      <c r="K428" s="7">
        <v>50000</v>
      </c>
      <c r="L428" s="7">
        <v>50000</v>
      </c>
      <c r="M428" s="7">
        <v>50000</v>
      </c>
      <c r="N428" s="7">
        <v>75000</v>
      </c>
      <c r="O428" s="7">
        <v>75000</v>
      </c>
      <c r="P428" s="7">
        <v>75000</v>
      </c>
      <c r="Q428" s="54"/>
    </row>
    <row r="429" spans="1:17" ht="15.75" x14ac:dyDescent="0.25">
      <c r="E429" s="6"/>
      <c r="H429" s="15"/>
      <c r="I429" s="12"/>
      <c r="J429" s="5"/>
      <c r="K429" s="22" t="s">
        <v>56</v>
      </c>
      <c r="L429" s="1"/>
      <c r="M429" s="22"/>
      <c r="N429" s="23"/>
      <c r="O429" s="14"/>
      <c r="P429" s="22"/>
    </row>
    <row r="430" spans="1:17" ht="15.75" x14ac:dyDescent="0.25">
      <c r="E430" s="6"/>
      <c r="H430" s="15"/>
      <c r="I430" s="12"/>
      <c r="J430" s="5"/>
      <c r="L430" s="23"/>
      <c r="M430" s="22"/>
      <c r="N430" s="23"/>
      <c r="O430" s="14"/>
      <c r="P430" s="22"/>
    </row>
    <row r="431" spans="1:17" ht="15.75" x14ac:dyDescent="0.25">
      <c r="E431" s="6"/>
      <c r="H431" s="15"/>
      <c r="I431" s="12"/>
      <c r="J431" s="5"/>
      <c r="L431" s="23"/>
      <c r="M431" s="22"/>
      <c r="N431" s="23"/>
      <c r="O431" s="14"/>
      <c r="P431" s="22"/>
    </row>
    <row r="432" spans="1:17" ht="15.75" x14ac:dyDescent="0.25">
      <c r="E432" s="6"/>
      <c r="I432" s="12"/>
      <c r="J432" s="5"/>
      <c r="L432" s="23"/>
      <c r="M432" s="22"/>
      <c r="N432" s="23"/>
      <c r="O432" s="14"/>
      <c r="P432" s="22"/>
    </row>
    <row r="433" spans="5:16" ht="15.75" x14ac:dyDescent="0.25">
      <c r="E433" s="6"/>
      <c r="I433" s="12"/>
      <c r="J433" s="5"/>
      <c r="L433" s="23"/>
      <c r="M433" s="22"/>
      <c r="N433" s="23"/>
      <c r="O433" s="14"/>
      <c r="P433" s="22"/>
    </row>
    <row r="434" spans="5:16" ht="15.75" x14ac:dyDescent="0.25">
      <c r="E434" s="6"/>
      <c r="I434" s="12"/>
      <c r="J434" s="5"/>
      <c r="L434" s="23"/>
      <c r="M434" s="22"/>
      <c r="N434" s="23"/>
      <c r="O434" s="14"/>
      <c r="P434" s="22"/>
    </row>
    <row r="435" spans="5:16" ht="15.75" x14ac:dyDescent="0.25">
      <c r="E435" s="6"/>
      <c r="I435" s="12"/>
      <c r="J435" s="5"/>
      <c r="L435" s="23"/>
      <c r="M435" s="22"/>
      <c r="N435" s="23"/>
      <c r="O435" s="14"/>
      <c r="P435" s="22"/>
    </row>
    <row r="436" spans="5:16" ht="15.75" x14ac:dyDescent="0.25">
      <c r="E436" s="6"/>
      <c r="I436" s="12"/>
      <c r="J436" s="5"/>
      <c r="L436" s="23"/>
      <c r="M436" s="22"/>
      <c r="N436" s="23"/>
      <c r="O436" s="14"/>
      <c r="P436" s="22"/>
    </row>
    <row r="437" spans="5:16" ht="15.75" x14ac:dyDescent="0.25">
      <c r="E437" s="6"/>
      <c r="I437" s="12"/>
      <c r="J437" s="5"/>
      <c r="L437" s="23"/>
      <c r="M437" s="22"/>
      <c r="N437" s="23"/>
      <c r="O437" s="14"/>
      <c r="P437" s="22"/>
    </row>
    <row r="438" spans="5:16" ht="15.75" x14ac:dyDescent="0.25">
      <c r="E438" s="6"/>
      <c r="I438" s="12"/>
      <c r="J438" s="5"/>
      <c r="L438" s="23"/>
      <c r="M438" s="22"/>
      <c r="N438" s="23"/>
      <c r="O438" s="14"/>
      <c r="P438" s="22"/>
    </row>
    <row r="439" spans="5:16" ht="15.75" x14ac:dyDescent="0.25">
      <c r="E439" s="6"/>
      <c r="I439" s="12"/>
      <c r="J439" s="5"/>
      <c r="L439" s="23"/>
      <c r="M439" s="22"/>
      <c r="N439" s="23"/>
      <c r="O439" s="14"/>
      <c r="P439" s="22"/>
    </row>
    <row r="440" spans="5:16" ht="15.75" x14ac:dyDescent="0.25">
      <c r="E440" s="6"/>
      <c r="I440" s="12"/>
      <c r="J440" s="5"/>
      <c r="M440" s="22"/>
      <c r="N440" s="23"/>
      <c r="O440" s="14"/>
      <c r="P440" s="22"/>
    </row>
    <row r="441" spans="5:16" ht="15.75" x14ac:dyDescent="0.25">
      <c r="E441" s="6"/>
      <c r="I441" s="12"/>
      <c r="J441" s="5"/>
      <c r="M441" s="22"/>
      <c r="N441" s="23"/>
      <c r="O441" s="14"/>
      <c r="P441" s="22"/>
    </row>
    <row r="442" spans="5:16" ht="15.75" x14ac:dyDescent="0.25">
      <c r="E442" s="6"/>
      <c r="I442" s="12"/>
      <c r="J442" s="5"/>
      <c r="M442" s="22"/>
      <c r="N442" s="23"/>
      <c r="O442" s="14"/>
      <c r="P442" s="22"/>
    </row>
    <row r="443" spans="5:16" ht="15.75" x14ac:dyDescent="0.25">
      <c r="E443" s="6"/>
      <c r="I443" s="12"/>
      <c r="J443" s="5"/>
      <c r="M443" s="22"/>
      <c r="N443" s="23"/>
      <c r="O443" s="14"/>
      <c r="P443" s="22"/>
    </row>
    <row r="444" spans="5:16" ht="15.75" x14ac:dyDescent="0.25">
      <c r="E444" s="6"/>
      <c r="I444" s="12"/>
      <c r="J444" s="5"/>
      <c r="M444" s="22"/>
      <c r="N444" s="23"/>
      <c r="O444" s="14"/>
      <c r="P444" s="22"/>
    </row>
    <row r="445" spans="5:16" ht="15.75" x14ac:dyDescent="0.25">
      <c r="E445" s="6"/>
      <c r="I445" s="12"/>
      <c r="J445" s="5"/>
      <c r="M445" s="22"/>
      <c r="N445" s="23"/>
      <c r="O445" s="14"/>
      <c r="P445" s="22"/>
    </row>
    <row r="446" spans="5:16" ht="15.75" x14ac:dyDescent="0.25">
      <c r="E446" s="6"/>
      <c r="I446" s="12"/>
      <c r="J446" s="5"/>
      <c r="M446" s="22"/>
      <c r="N446" s="23"/>
      <c r="O446" s="14"/>
      <c r="P446" s="22"/>
    </row>
    <row r="447" spans="5:16" ht="15.75" x14ac:dyDescent="0.25">
      <c r="E447" s="6"/>
      <c r="I447" s="12"/>
      <c r="J447" s="5"/>
      <c r="M447" s="22"/>
      <c r="N447" s="23"/>
      <c r="O447" s="14"/>
      <c r="P447" s="22"/>
    </row>
    <row r="448" spans="5:16" ht="15.75" x14ac:dyDescent="0.25">
      <c r="E448" s="6"/>
      <c r="I448" s="12"/>
      <c r="J448" s="5"/>
      <c r="M448" s="22"/>
      <c r="N448" s="23"/>
      <c r="O448" s="14"/>
      <c r="P448" s="22"/>
    </row>
    <row r="449" spans="5:16" ht="15.75" x14ac:dyDescent="0.25">
      <c r="E449" s="6"/>
      <c r="I449" s="12"/>
      <c r="J449" s="5"/>
      <c r="M449" s="22"/>
      <c r="N449" s="23"/>
      <c r="O449" s="14"/>
      <c r="P449" s="22"/>
    </row>
    <row r="450" spans="5:16" ht="15.75" x14ac:dyDescent="0.25">
      <c r="E450" s="6"/>
      <c r="I450" s="12"/>
      <c r="J450" s="5"/>
      <c r="M450" s="22"/>
      <c r="N450" s="23"/>
      <c r="O450" s="14"/>
      <c r="P450" s="22"/>
    </row>
    <row r="451" spans="5:16" ht="15.75" x14ac:dyDescent="0.25">
      <c r="E451" s="6"/>
      <c r="I451" s="12"/>
      <c r="J451" s="5"/>
      <c r="M451" s="22"/>
      <c r="N451" s="23"/>
      <c r="O451" s="14"/>
      <c r="P451" s="22"/>
    </row>
    <row r="452" spans="5:16" ht="15.75" x14ac:dyDescent="0.25">
      <c r="E452" s="6"/>
      <c r="I452" s="12"/>
      <c r="J452" s="5"/>
      <c r="M452" s="22"/>
      <c r="N452" s="23"/>
      <c r="O452" s="14"/>
      <c r="P452" s="22"/>
    </row>
    <row r="453" spans="5:16" ht="15.75" x14ac:dyDescent="0.25">
      <c r="E453" s="6"/>
      <c r="I453" s="12"/>
      <c r="J453" s="5"/>
      <c r="M453" s="22"/>
      <c r="N453" s="23"/>
      <c r="O453" s="14"/>
      <c r="P453" s="22"/>
    </row>
    <row r="454" spans="5:16" ht="15.75" x14ac:dyDescent="0.25">
      <c r="E454" s="6"/>
      <c r="J454" s="5"/>
      <c r="M454" s="22"/>
      <c r="N454" s="23"/>
      <c r="O454" s="14"/>
      <c r="P454" s="22"/>
    </row>
    <row r="455" spans="5:16" ht="15.75" x14ac:dyDescent="0.25">
      <c r="E455" s="6"/>
      <c r="J455" s="5"/>
      <c r="M455" s="22"/>
      <c r="N455" s="23"/>
      <c r="O455" s="14"/>
      <c r="P455" s="22"/>
    </row>
    <row r="456" spans="5:16" ht="15.75" x14ac:dyDescent="0.25">
      <c r="E456" s="6"/>
      <c r="J456" s="5"/>
      <c r="M456" s="22"/>
      <c r="N456" s="23"/>
      <c r="O456" s="14"/>
      <c r="P456" s="22"/>
    </row>
    <row r="457" spans="5:16" ht="15.75" x14ac:dyDescent="0.25">
      <c r="E457" s="6"/>
      <c r="J457" s="5"/>
      <c r="M457" s="22"/>
      <c r="N457" s="23"/>
      <c r="O457" s="14"/>
      <c r="P457" s="22"/>
    </row>
    <row r="458" spans="5:16" ht="15.75" x14ac:dyDescent="0.25">
      <c r="E458" s="6"/>
      <c r="J458" s="5"/>
      <c r="M458" s="22"/>
      <c r="N458" s="23"/>
      <c r="O458" s="14"/>
      <c r="P458" s="22"/>
    </row>
    <row r="459" spans="5:16" ht="15.75" x14ac:dyDescent="0.25">
      <c r="E459" s="6"/>
      <c r="J459" s="5"/>
      <c r="M459" s="22"/>
      <c r="N459" s="23"/>
      <c r="O459" s="14"/>
      <c r="P459" s="22"/>
    </row>
    <row r="460" spans="5:16" ht="15.75" x14ac:dyDescent="0.25">
      <c r="E460" s="6"/>
      <c r="J460" s="5"/>
      <c r="M460" s="22"/>
      <c r="N460" s="23"/>
      <c r="O460" s="14"/>
      <c r="P460" s="22"/>
    </row>
    <row r="461" spans="5:16" ht="15.75" x14ac:dyDescent="0.25">
      <c r="E461" s="6"/>
      <c r="J461" s="5"/>
      <c r="M461" s="22"/>
      <c r="N461" s="23"/>
      <c r="O461" s="14"/>
      <c r="P461" s="22"/>
    </row>
    <row r="462" spans="5:16" ht="15.75" x14ac:dyDescent="0.25">
      <c r="E462" s="6"/>
      <c r="J462" s="5"/>
      <c r="M462" s="22"/>
      <c r="N462" s="23"/>
      <c r="O462" s="14"/>
      <c r="P462" s="22"/>
    </row>
    <row r="463" spans="5:16" ht="15.75" x14ac:dyDescent="0.25">
      <c r="E463" s="6"/>
      <c r="J463" s="5"/>
      <c r="M463" s="22"/>
      <c r="N463" s="23"/>
      <c r="O463" s="14"/>
      <c r="P463" s="22"/>
    </row>
    <row r="464" spans="5:16" x14ac:dyDescent="0.3">
      <c r="N464" s="34"/>
      <c r="P464" s="35"/>
    </row>
    <row r="465" spans="14:16" x14ac:dyDescent="0.3">
      <c r="N465" s="34"/>
      <c r="P465" s="35"/>
    </row>
    <row r="466" spans="14:16" x14ac:dyDescent="0.3">
      <c r="N466" s="34"/>
      <c r="P466" s="35"/>
    </row>
    <row r="467" spans="14:16" x14ac:dyDescent="0.3">
      <c r="N467" s="34"/>
      <c r="P467" s="35"/>
    </row>
    <row r="468" spans="14:16" x14ac:dyDescent="0.3">
      <c r="N468" s="34"/>
      <c r="P468" s="35"/>
    </row>
    <row r="469" spans="14:16" x14ac:dyDescent="0.3">
      <c r="N469" s="34"/>
      <c r="P469" s="35"/>
    </row>
    <row r="470" spans="14:16" x14ac:dyDescent="0.3">
      <c r="N470" s="34"/>
      <c r="P470" s="35"/>
    </row>
    <row r="471" spans="14:16" x14ac:dyDescent="0.3">
      <c r="N471" s="34"/>
      <c r="P471" s="35"/>
    </row>
    <row r="472" spans="14:16" x14ac:dyDescent="0.3">
      <c r="N472" s="34"/>
      <c r="P472" s="35"/>
    </row>
    <row r="473" spans="14:16" x14ac:dyDescent="0.3">
      <c r="N473" s="34"/>
      <c r="P473" s="35"/>
    </row>
    <row r="474" spans="14:16" x14ac:dyDescent="0.3">
      <c r="N474" s="34"/>
      <c r="P474" s="35"/>
    </row>
    <row r="475" spans="14:16" x14ac:dyDescent="0.3">
      <c r="N475" s="34"/>
      <c r="P475" s="35"/>
    </row>
    <row r="476" spans="14:16" x14ac:dyDescent="0.3">
      <c r="N476" s="34"/>
      <c r="P476" s="35"/>
    </row>
    <row r="477" spans="14:16" x14ac:dyDescent="0.3">
      <c r="N477" s="34"/>
      <c r="P477" s="35"/>
    </row>
    <row r="478" spans="14:16" x14ac:dyDescent="0.3">
      <c r="N478" s="34"/>
      <c r="P478" s="35"/>
    </row>
    <row r="479" spans="14:16" x14ac:dyDescent="0.3">
      <c r="N479" s="34"/>
      <c r="P479" s="35"/>
    </row>
    <row r="480" spans="14:16" x14ac:dyDescent="0.3">
      <c r="N480" s="34"/>
      <c r="P480" s="35"/>
    </row>
    <row r="481" spans="14:16" x14ac:dyDescent="0.3">
      <c r="N481" s="34"/>
      <c r="P481" s="35"/>
    </row>
    <row r="482" spans="14:16" x14ac:dyDescent="0.3">
      <c r="N482" s="34"/>
      <c r="P482" s="35"/>
    </row>
    <row r="483" spans="14:16" x14ac:dyDescent="0.3">
      <c r="N483" s="34"/>
      <c r="P483" s="35"/>
    </row>
    <row r="484" spans="14:16" x14ac:dyDescent="0.3">
      <c r="N484" s="34"/>
      <c r="P484" s="35"/>
    </row>
    <row r="485" spans="14:16" x14ac:dyDescent="0.3">
      <c r="N485" s="34"/>
      <c r="P485" s="35"/>
    </row>
    <row r="486" spans="14:16" x14ac:dyDescent="0.3">
      <c r="N486" s="34"/>
      <c r="P486" s="35"/>
    </row>
    <row r="487" spans="14:16" x14ac:dyDescent="0.3">
      <c r="N487" s="34"/>
      <c r="P487" s="35"/>
    </row>
    <row r="488" spans="14:16" x14ac:dyDescent="0.3">
      <c r="N488" s="34"/>
      <c r="P488" s="35"/>
    </row>
    <row r="489" spans="14:16" x14ac:dyDescent="0.3">
      <c r="N489" s="34"/>
      <c r="P489" s="35"/>
    </row>
    <row r="490" spans="14:16" x14ac:dyDescent="0.3">
      <c r="N490" s="34"/>
      <c r="P490" s="35"/>
    </row>
    <row r="491" spans="14:16" x14ac:dyDescent="0.3">
      <c r="N491" s="34"/>
      <c r="P491" s="35"/>
    </row>
    <row r="492" spans="14:16" x14ac:dyDescent="0.3">
      <c r="N492" s="34"/>
      <c r="P492" s="35"/>
    </row>
    <row r="493" spans="14:16" x14ac:dyDescent="0.3">
      <c r="N493" s="34"/>
      <c r="P493" s="35"/>
    </row>
    <row r="494" spans="14:16" x14ac:dyDescent="0.3">
      <c r="N494" s="34"/>
      <c r="P494" s="35"/>
    </row>
    <row r="495" spans="14:16" x14ac:dyDescent="0.3">
      <c r="N495" s="34"/>
      <c r="P495" s="35"/>
    </row>
    <row r="496" spans="14:16" x14ac:dyDescent="0.3">
      <c r="N496" s="34"/>
      <c r="P496" s="35"/>
    </row>
    <row r="497" spans="14:16" x14ac:dyDescent="0.3">
      <c r="N497" s="34"/>
      <c r="P497" s="35"/>
    </row>
    <row r="498" spans="14:16" x14ac:dyDescent="0.3">
      <c r="N498" s="34"/>
      <c r="P498" s="35"/>
    </row>
    <row r="499" spans="14:16" x14ac:dyDescent="0.3">
      <c r="N499" s="34"/>
      <c r="P499" s="35"/>
    </row>
    <row r="500" spans="14:16" x14ac:dyDescent="0.3">
      <c r="N500" s="34"/>
      <c r="P500" s="35"/>
    </row>
    <row r="501" spans="14:16" x14ac:dyDescent="0.3">
      <c r="N501" s="34"/>
      <c r="P501" s="35"/>
    </row>
    <row r="502" spans="14:16" x14ac:dyDescent="0.3">
      <c r="N502" s="34"/>
      <c r="P502" s="35"/>
    </row>
    <row r="503" spans="14:16" x14ac:dyDescent="0.3">
      <c r="N503" s="34"/>
      <c r="P503" s="35"/>
    </row>
    <row r="504" spans="14:16" x14ac:dyDescent="0.3">
      <c r="N504" s="34"/>
      <c r="P504" s="35"/>
    </row>
    <row r="505" spans="14:16" x14ac:dyDescent="0.3">
      <c r="N505" s="34"/>
      <c r="P505" s="35"/>
    </row>
    <row r="506" spans="14:16" x14ac:dyDescent="0.3">
      <c r="N506" s="34"/>
      <c r="P506" s="35"/>
    </row>
    <row r="507" spans="14:16" x14ac:dyDescent="0.3">
      <c r="N507" s="34"/>
      <c r="P507" s="35"/>
    </row>
    <row r="508" spans="14:16" x14ac:dyDescent="0.3">
      <c r="N508" s="34"/>
      <c r="P508" s="35"/>
    </row>
    <row r="509" spans="14:16" x14ac:dyDescent="0.3">
      <c r="N509" s="34"/>
      <c r="P509" s="35"/>
    </row>
    <row r="510" spans="14:16" x14ac:dyDescent="0.3">
      <c r="N510" s="34"/>
      <c r="P510" s="35"/>
    </row>
    <row r="511" spans="14:16" x14ac:dyDescent="0.3">
      <c r="N511" s="34"/>
      <c r="P511" s="35"/>
    </row>
    <row r="512" spans="14:16" x14ac:dyDescent="0.3">
      <c r="N512" s="34"/>
      <c r="P512" s="35"/>
    </row>
    <row r="513" spans="14:16" x14ac:dyDescent="0.3">
      <c r="N513" s="34"/>
      <c r="P513" s="35"/>
    </row>
    <row r="514" spans="14:16" x14ac:dyDescent="0.3">
      <c r="N514" s="34"/>
      <c r="P514" s="35"/>
    </row>
    <row r="515" spans="14:16" x14ac:dyDescent="0.3">
      <c r="N515" s="34"/>
      <c r="P515" s="35"/>
    </row>
    <row r="516" spans="14:16" x14ac:dyDescent="0.3">
      <c r="N516" s="34"/>
      <c r="P516" s="35"/>
    </row>
    <row r="517" spans="14:16" x14ac:dyDescent="0.3">
      <c r="N517" s="34"/>
      <c r="P517" s="35"/>
    </row>
    <row r="518" spans="14:16" x14ac:dyDescent="0.3">
      <c r="N518" s="34"/>
      <c r="P518" s="35"/>
    </row>
    <row r="519" spans="14:16" x14ac:dyDescent="0.3">
      <c r="N519" s="34"/>
      <c r="P519" s="35"/>
    </row>
    <row r="520" spans="14:16" x14ac:dyDescent="0.3">
      <c r="N520" s="34"/>
      <c r="P520" s="35"/>
    </row>
    <row r="521" spans="14:16" x14ac:dyDescent="0.3">
      <c r="N521" s="34"/>
      <c r="P521" s="35"/>
    </row>
    <row r="522" spans="14:16" x14ac:dyDescent="0.3">
      <c r="N522" s="34"/>
      <c r="P522" s="35"/>
    </row>
    <row r="523" spans="14:16" x14ac:dyDescent="0.3">
      <c r="N523" s="34"/>
      <c r="P523" s="35"/>
    </row>
    <row r="524" spans="14:16" x14ac:dyDescent="0.3">
      <c r="N524" s="34"/>
      <c r="P524" s="35"/>
    </row>
    <row r="525" spans="14:16" x14ac:dyDescent="0.3">
      <c r="N525" s="34"/>
      <c r="P525" s="35"/>
    </row>
    <row r="526" spans="14:16" x14ac:dyDescent="0.3">
      <c r="N526" s="34"/>
      <c r="P526" s="35"/>
    </row>
    <row r="527" spans="14:16" x14ac:dyDescent="0.3">
      <c r="N527" s="34"/>
      <c r="P527" s="35"/>
    </row>
    <row r="528" spans="14:16" x14ac:dyDescent="0.3">
      <c r="N528" s="34"/>
      <c r="P528" s="35"/>
    </row>
    <row r="529" spans="14:16" x14ac:dyDescent="0.3">
      <c r="N529" s="34"/>
      <c r="P529" s="35"/>
    </row>
    <row r="530" spans="14:16" x14ac:dyDescent="0.3">
      <c r="N530" s="34"/>
      <c r="P530" s="35"/>
    </row>
    <row r="531" spans="14:16" x14ac:dyDescent="0.3">
      <c r="N531" s="34"/>
      <c r="P531" s="35"/>
    </row>
    <row r="532" spans="14:16" x14ac:dyDescent="0.3">
      <c r="N532" s="34"/>
      <c r="P532" s="35"/>
    </row>
    <row r="533" spans="14:16" x14ac:dyDescent="0.3">
      <c r="N533" s="34"/>
      <c r="P533" s="35"/>
    </row>
    <row r="534" spans="14:16" x14ac:dyDescent="0.3">
      <c r="N534" s="34"/>
      <c r="P534" s="35"/>
    </row>
    <row r="535" spans="14:16" x14ac:dyDescent="0.3">
      <c r="N535" s="34"/>
      <c r="P535" s="35"/>
    </row>
    <row r="536" spans="14:16" x14ac:dyDescent="0.3">
      <c r="N536" s="34"/>
      <c r="P536" s="35"/>
    </row>
    <row r="537" spans="14:16" x14ac:dyDescent="0.3">
      <c r="N537" s="34"/>
      <c r="P537" s="35"/>
    </row>
    <row r="538" spans="14:16" x14ac:dyDescent="0.3">
      <c r="N538" s="34"/>
      <c r="P538" s="35"/>
    </row>
    <row r="539" spans="14:16" x14ac:dyDescent="0.3">
      <c r="N539" s="34"/>
      <c r="P539" s="35"/>
    </row>
    <row r="540" spans="14:16" x14ac:dyDescent="0.3">
      <c r="N540" s="34"/>
      <c r="P540" s="35"/>
    </row>
    <row r="541" spans="14:16" x14ac:dyDescent="0.3">
      <c r="N541" s="34"/>
      <c r="P541" s="35"/>
    </row>
    <row r="542" spans="14:16" x14ac:dyDescent="0.3">
      <c r="N542" s="34"/>
      <c r="P542" s="35"/>
    </row>
    <row r="543" spans="14:16" x14ac:dyDescent="0.3">
      <c r="N543" s="34"/>
      <c r="P543" s="35"/>
    </row>
    <row r="544" spans="14:16" x14ac:dyDescent="0.3">
      <c r="N544" s="34"/>
      <c r="P544" s="35"/>
    </row>
    <row r="545" spans="14:16" x14ac:dyDescent="0.3">
      <c r="N545" s="34"/>
      <c r="P545" s="35"/>
    </row>
    <row r="546" spans="14:16" x14ac:dyDescent="0.3">
      <c r="N546" s="34"/>
      <c r="P546" s="35"/>
    </row>
    <row r="547" spans="14:16" x14ac:dyDescent="0.3">
      <c r="N547" s="34"/>
      <c r="P547" s="35"/>
    </row>
    <row r="548" spans="14:16" x14ac:dyDescent="0.3">
      <c r="N548" s="34"/>
      <c r="P548" s="35"/>
    </row>
    <row r="549" spans="14:16" x14ac:dyDescent="0.3">
      <c r="N549" s="34"/>
      <c r="P549" s="35"/>
    </row>
    <row r="550" spans="14:16" x14ac:dyDescent="0.3">
      <c r="N550" s="34"/>
      <c r="P550" s="35"/>
    </row>
    <row r="551" spans="14:16" x14ac:dyDescent="0.3">
      <c r="N551" s="34"/>
      <c r="P551" s="35"/>
    </row>
    <row r="552" spans="14:16" x14ac:dyDescent="0.3">
      <c r="N552" s="34"/>
      <c r="P552" s="35"/>
    </row>
    <row r="553" spans="14:16" x14ac:dyDescent="0.3">
      <c r="N553" s="34"/>
      <c r="P553" s="35"/>
    </row>
    <row r="554" spans="14:16" x14ac:dyDescent="0.3">
      <c r="N554" s="34"/>
      <c r="P554" s="35"/>
    </row>
    <row r="555" spans="14:16" x14ac:dyDescent="0.3">
      <c r="N555" s="34"/>
      <c r="P555" s="35"/>
    </row>
    <row r="556" spans="14:16" x14ac:dyDescent="0.3">
      <c r="N556" s="34"/>
      <c r="P556" s="35"/>
    </row>
    <row r="557" spans="14:16" x14ac:dyDescent="0.3">
      <c r="N557" s="34"/>
      <c r="P557" s="35"/>
    </row>
    <row r="558" spans="14:16" x14ac:dyDescent="0.3">
      <c r="N558" s="34"/>
      <c r="P558" s="35"/>
    </row>
    <row r="559" spans="14:16" x14ac:dyDescent="0.3">
      <c r="N559" s="34"/>
      <c r="P559" s="35"/>
    </row>
    <row r="560" spans="14:16" x14ac:dyDescent="0.3">
      <c r="N560" s="34"/>
      <c r="P560" s="35"/>
    </row>
    <row r="561" spans="14:16" x14ac:dyDescent="0.3">
      <c r="N561" s="34"/>
      <c r="P561" s="35"/>
    </row>
    <row r="562" spans="14:16" x14ac:dyDescent="0.3">
      <c r="N562" s="34"/>
      <c r="P562" s="35"/>
    </row>
    <row r="563" spans="14:16" x14ac:dyDescent="0.3">
      <c r="N563" s="34"/>
      <c r="P563" s="35"/>
    </row>
    <row r="564" spans="14:16" x14ac:dyDescent="0.3">
      <c r="N564" s="34"/>
      <c r="P564" s="35"/>
    </row>
    <row r="565" spans="14:16" x14ac:dyDescent="0.3">
      <c r="N565" s="34"/>
      <c r="P565" s="35"/>
    </row>
    <row r="566" spans="14:16" x14ac:dyDescent="0.3">
      <c r="N566" s="34"/>
      <c r="P566" s="35"/>
    </row>
    <row r="567" spans="14:16" x14ac:dyDescent="0.3">
      <c r="N567" s="34"/>
      <c r="P567" s="35"/>
    </row>
    <row r="568" spans="14:16" x14ac:dyDescent="0.3">
      <c r="N568" s="34"/>
      <c r="P568" s="35"/>
    </row>
    <row r="569" spans="14:16" x14ac:dyDescent="0.3">
      <c r="N569" s="34"/>
      <c r="P569" s="35"/>
    </row>
    <row r="570" spans="14:16" x14ac:dyDescent="0.3">
      <c r="N570" s="34"/>
      <c r="P570" s="35"/>
    </row>
    <row r="571" spans="14:16" x14ac:dyDescent="0.3">
      <c r="N571" s="34"/>
      <c r="P571" s="35"/>
    </row>
    <row r="572" spans="14:16" x14ac:dyDescent="0.3">
      <c r="N572" s="34"/>
      <c r="P572" s="35"/>
    </row>
    <row r="573" spans="14:16" x14ac:dyDescent="0.3">
      <c r="N573" s="34"/>
      <c r="P573" s="35"/>
    </row>
    <row r="574" spans="14:16" x14ac:dyDescent="0.3">
      <c r="N574" s="34"/>
      <c r="P574" s="35"/>
    </row>
    <row r="575" spans="14:16" x14ac:dyDescent="0.3">
      <c r="N575" s="34"/>
      <c r="P575" s="35"/>
    </row>
    <row r="576" spans="14:16" x14ac:dyDescent="0.3">
      <c r="N576" s="34"/>
      <c r="P576" s="35"/>
    </row>
    <row r="577" spans="14:16" x14ac:dyDescent="0.3">
      <c r="N577" s="34"/>
      <c r="P577" s="35"/>
    </row>
    <row r="578" spans="14:16" x14ac:dyDescent="0.3">
      <c r="N578" s="34"/>
      <c r="P578" s="35"/>
    </row>
    <row r="579" spans="14:16" x14ac:dyDescent="0.3">
      <c r="N579" s="34"/>
      <c r="P579" s="35"/>
    </row>
    <row r="580" spans="14:16" x14ac:dyDescent="0.3">
      <c r="N580" s="34"/>
    </row>
    <row r="581" spans="14:16" x14ac:dyDescent="0.3">
      <c r="N581" s="34"/>
    </row>
    <row r="582" spans="14:16" x14ac:dyDescent="0.3">
      <c r="N582" s="34"/>
    </row>
    <row r="583" spans="14:16" x14ac:dyDescent="0.3">
      <c r="N583" s="34"/>
    </row>
    <row r="584" spans="14:16" x14ac:dyDescent="0.3">
      <c r="N584" s="34"/>
    </row>
    <row r="585" spans="14:16" x14ac:dyDescent="0.3">
      <c r="N585" s="34"/>
    </row>
    <row r="586" spans="14:16" x14ac:dyDescent="0.3">
      <c r="N586" s="34"/>
    </row>
    <row r="587" spans="14:16" x14ac:dyDescent="0.3">
      <c r="N587" s="34"/>
    </row>
    <row r="588" spans="14:16" x14ac:dyDescent="0.3">
      <c r="N588" s="34"/>
    </row>
  </sheetData>
  <sheetProtection algorithmName="SHA-512" hashValue="lBKCXiw5JnwphpeQ2Gt/oCrFGbFbjsDuyO14Q9Mb8QAYrGafc5ncaZWg04NGq7uL6iEWka2E55U7qvGb0Rp9pA==" saltValue="flWGgF4oHBgGo9mBeJrpvA==" spinCount="100000" sheet="1" objects="1" scenarios="1"/>
  <pageMargins left="1" right="1" top="1" bottom="1" header="0.5" footer="0.5"/>
  <pageSetup scale="64" fitToHeight="0" orientation="landscape" r:id="rId1"/>
  <headerFooter>
    <oddFooter>&amp;C&amp;P</oddFooter>
  </headerFooter>
  <rowBreaks count="10" manualBreakCount="10">
    <brk id="37" max="16383" man="1"/>
    <brk id="75" max="16383" man="1"/>
    <brk id="113" max="16383" man="1"/>
    <brk id="155" max="16383" man="1"/>
    <brk id="194" max="16383" man="1"/>
    <brk id="235" max="16383" man="1"/>
    <brk id="277" max="16383" man="1"/>
    <brk id="319" max="16383" man="1"/>
    <brk id="362" max="16383" man="1"/>
    <brk id="3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C1" sqref="C1:C1048576"/>
    </sheetView>
  </sheetViews>
  <sheetFormatPr defaultRowHeight="15.75" x14ac:dyDescent="0.25"/>
  <cols>
    <col min="1" max="1" width="46.85546875" style="14" bestFit="1" customWidth="1"/>
    <col min="2" max="2" width="25.7109375" style="14" customWidth="1"/>
    <col min="3" max="3" width="23.42578125" style="14" bestFit="1" customWidth="1"/>
    <col min="4" max="4" width="25.7109375" style="14" customWidth="1"/>
    <col min="5" max="5" width="24" style="14" bestFit="1" customWidth="1"/>
    <col min="6" max="6" width="15.5703125" style="14" bestFit="1" customWidth="1"/>
  </cols>
  <sheetData>
    <row r="1" spans="1:5" ht="18" x14ac:dyDescent="0.25">
      <c r="A1" s="3" t="s">
        <v>310</v>
      </c>
      <c r="B1" s="35"/>
      <c r="C1" s="5"/>
      <c r="D1" s="5"/>
      <c r="E1" s="5"/>
    </row>
    <row r="2" spans="1:5" x14ac:dyDescent="0.25">
      <c r="B2" s="5"/>
      <c r="C2" s="5"/>
      <c r="D2" s="5"/>
      <c r="E2" s="5"/>
    </row>
    <row r="3" spans="1:5" x14ac:dyDescent="0.25">
      <c r="A3" s="3" t="s">
        <v>286</v>
      </c>
      <c r="B3" s="1" t="s">
        <v>287</v>
      </c>
      <c r="C3" s="1" t="s">
        <v>288</v>
      </c>
      <c r="D3" s="1" t="s">
        <v>289</v>
      </c>
      <c r="E3" s="1" t="s">
        <v>290</v>
      </c>
    </row>
    <row r="4" spans="1:5" x14ac:dyDescent="0.25">
      <c r="B4" s="1" t="s">
        <v>291</v>
      </c>
      <c r="C4" s="1" t="s">
        <v>292</v>
      </c>
      <c r="D4" s="1" t="s">
        <v>293</v>
      </c>
      <c r="E4" s="1" t="s">
        <v>294</v>
      </c>
    </row>
    <row r="5" spans="1:5" x14ac:dyDescent="0.25">
      <c r="B5" s="1" t="s">
        <v>295</v>
      </c>
      <c r="C5" s="1"/>
      <c r="D5" s="1"/>
      <c r="E5" s="1"/>
    </row>
    <row r="6" spans="1:5" x14ac:dyDescent="0.25">
      <c r="B6" s="5"/>
      <c r="C6" s="5"/>
      <c r="D6" s="5"/>
      <c r="E6" s="5"/>
    </row>
    <row r="7" spans="1:5" x14ac:dyDescent="0.25">
      <c r="A7" s="3" t="s">
        <v>296</v>
      </c>
      <c r="B7" s="7">
        <f>'2016 Budget'!P255</f>
        <v>708219.5</v>
      </c>
      <c r="C7" s="7">
        <f>'2016 Budget'!P285</f>
        <v>217300</v>
      </c>
      <c r="D7" s="7">
        <f>'2016 Budget'!P287</f>
        <v>225000</v>
      </c>
      <c r="E7" s="7">
        <f>B7-C7-D7</f>
        <v>265919.5</v>
      </c>
    </row>
    <row r="8" spans="1:5" x14ac:dyDescent="0.25">
      <c r="A8" s="3"/>
      <c r="B8" s="5"/>
      <c r="C8" s="5"/>
      <c r="D8" s="5"/>
      <c r="E8" s="7"/>
    </row>
    <row r="9" spans="1:5" x14ac:dyDescent="0.25">
      <c r="A9" s="3" t="s">
        <v>297</v>
      </c>
      <c r="B9" s="5"/>
      <c r="C9" s="5"/>
      <c r="D9" s="5"/>
      <c r="E9" s="7"/>
    </row>
    <row r="10" spans="1:5" x14ac:dyDescent="0.25">
      <c r="A10" s="3" t="s">
        <v>298</v>
      </c>
      <c r="B10" s="7">
        <f>'2016 Budget'!P330</f>
        <v>610658</v>
      </c>
      <c r="C10" s="7">
        <f>'2016 Budget'!P336</f>
        <v>3650</v>
      </c>
      <c r="D10" s="7">
        <f>'2016 Budget'!P381</f>
        <v>50000</v>
      </c>
      <c r="E10" s="7">
        <f>B10-C10-D10</f>
        <v>557008</v>
      </c>
    </row>
    <row r="11" spans="1:5" x14ac:dyDescent="0.25">
      <c r="A11" s="3"/>
      <c r="B11" s="7"/>
      <c r="C11" s="7"/>
      <c r="D11" s="7"/>
      <c r="E11" s="7"/>
    </row>
    <row r="12" spans="1:5" x14ac:dyDescent="0.25">
      <c r="A12" s="3" t="s">
        <v>299</v>
      </c>
      <c r="B12" s="7"/>
      <c r="C12" s="7"/>
      <c r="D12" s="7"/>
      <c r="E12" s="7"/>
    </row>
    <row r="13" spans="1:5" x14ac:dyDescent="0.25">
      <c r="A13" s="3" t="s">
        <v>300</v>
      </c>
      <c r="B13" s="7">
        <f>'2016 Budget'!P368</f>
        <v>583500</v>
      </c>
      <c r="C13" s="7">
        <f>'2016 Budget'!P378</f>
        <v>160150</v>
      </c>
      <c r="D13" s="7">
        <f>'2016 Budget'!P381</f>
        <v>50000</v>
      </c>
      <c r="E13" s="7">
        <f>B13-C13-D13</f>
        <v>373350</v>
      </c>
    </row>
    <row r="14" spans="1:5" x14ac:dyDescent="0.25">
      <c r="A14" s="3"/>
      <c r="B14" s="7"/>
      <c r="C14" s="7"/>
      <c r="D14" s="7"/>
      <c r="E14" s="7"/>
    </row>
    <row r="15" spans="1:5" x14ac:dyDescent="0.25">
      <c r="A15" s="3" t="s">
        <v>301</v>
      </c>
      <c r="B15" s="7"/>
      <c r="C15" s="7"/>
      <c r="D15" s="7"/>
      <c r="E15" s="7"/>
    </row>
    <row r="16" spans="1:5" x14ac:dyDescent="0.25">
      <c r="A16" s="3" t="s">
        <v>302</v>
      </c>
      <c r="B16" s="7">
        <f>SUM(B7:B14)</f>
        <v>1902377.5</v>
      </c>
      <c r="C16" s="7">
        <f>SUM(C7:C14)</f>
        <v>381100</v>
      </c>
      <c r="D16" s="7">
        <f>SUM(D7:D14)</f>
        <v>325000</v>
      </c>
      <c r="E16" s="7">
        <f>SUM(E7:E14)</f>
        <v>1196277.5</v>
      </c>
    </row>
    <row r="17" spans="1:5" x14ac:dyDescent="0.25">
      <c r="A17" s="3"/>
      <c r="B17" s="7"/>
      <c r="C17" s="7"/>
      <c r="D17" s="7"/>
      <c r="E17" s="7"/>
    </row>
    <row r="18" spans="1:5" x14ac:dyDescent="0.25">
      <c r="A18" s="3" t="s">
        <v>303</v>
      </c>
      <c r="B18" s="7"/>
      <c r="C18" s="7"/>
      <c r="D18" s="7"/>
      <c r="E18" s="7"/>
    </row>
    <row r="19" spans="1:5" x14ac:dyDescent="0.25">
      <c r="A19" s="3"/>
      <c r="B19" s="7"/>
      <c r="C19" s="7"/>
      <c r="D19" s="7"/>
      <c r="E19" s="7"/>
    </row>
    <row r="20" spans="1:5" x14ac:dyDescent="0.25">
      <c r="A20" s="3" t="s">
        <v>251</v>
      </c>
      <c r="B20" s="7"/>
      <c r="C20" s="7"/>
      <c r="D20" s="7"/>
      <c r="E20" s="7"/>
    </row>
    <row r="21" spans="1:5" x14ac:dyDescent="0.25">
      <c r="A21" s="3" t="s">
        <v>304</v>
      </c>
      <c r="B21" s="7">
        <f>'2016 Budget'!P385</f>
        <v>204552.57</v>
      </c>
      <c r="C21" s="7"/>
      <c r="D21" s="7"/>
      <c r="E21" s="7">
        <f>SUM(B21:D21)</f>
        <v>204552.57</v>
      </c>
    </row>
    <row r="22" spans="1:5" x14ac:dyDescent="0.25">
      <c r="A22" s="3"/>
      <c r="B22" s="7"/>
      <c r="C22" s="7"/>
      <c r="D22" s="7"/>
      <c r="E22" s="7"/>
    </row>
    <row r="23" spans="1:5" x14ac:dyDescent="0.25">
      <c r="A23" s="3" t="s">
        <v>251</v>
      </c>
      <c r="B23" s="7"/>
      <c r="C23" s="7"/>
      <c r="D23" s="7"/>
      <c r="E23" s="7"/>
    </row>
    <row r="24" spans="1:5" x14ac:dyDescent="0.25">
      <c r="A24" s="3" t="s">
        <v>305</v>
      </c>
      <c r="B24" s="7">
        <f>'2016 Budget'!P391</f>
        <v>102779.55</v>
      </c>
      <c r="C24" s="7"/>
      <c r="D24" s="7"/>
      <c r="E24" s="7">
        <f>SUM(B24:D24)</f>
        <v>102779.55</v>
      </c>
    </row>
    <row r="25" spans="1:5" x14ac:dyDescent="0.25">
      <c r="A25" s="3"/>
      <c r="B25" s="7"/>
      <c r="C25" s="7"/>
      <c r="D25" s="7"/>
      <c r="E25" s="7"/>
    </row>
    <row r="26" spans="1:5" x14ac:dyDescent="0.25">
      <c r="A26" s="3" t="s">
        <v>251</v>
      </c>
      <c r="B26" s="7"/>
      <c r="C26" s="7"/>
      <c r="D26" s="7"/>
      <c r="E26" s="7"/>
    </row>
    <row r="27" spans="1:5" x14ac:dyDescent="0.25">
      <c r="A27" s="3" t="s">
        <v>306</v>
      </c>
      <c r="B27" s="7">
        <f>'2016 Budget'!P395</f>
        <v>231408.53</v>
      </c>
      <c r="C27" s="7"/>
      <c r="D27" s="7"/>
      <c r="E27" s="7">
        <f t="shared" ref="E27" si="0">SUM(B27:D27)</f>
        <v>231408.53</v>
      </c>
    </row>
    <row r="28" spans="1:5" x14ac:dyDescent="0.25">
      <c r="A28" s="3"/>
      <c r="B28" s="7"/>
      <c r="C28" s="7"/>
      <c r="D28" s="7"/>
      <c r="E28" s="7"/>
    </row>
    <row r="29" spans="1:5" x14ac:dyDescent="0.25">
      <c r="A29" s="3" t="s">
        <v>307</v>
      </c>
      <c r="B29" s="7">
        <f>'2016 Budget'!P421</f>
        <v>278081.26</v>
      </c>
      <c r="C29" s="7">
        <f>'2016 Budget'!P426</f>
        <v>100</v>
      </c>
      <c r="D29" s="7">
        <f>'2016 Budget'!P428</f>
        <v>75000</v>
      </c>
      <c r="E29" s="7">
        <f>B29-C29-D29</f>
        <v>202981.26</v>
      </c>
    </row>
    <row r="30" spans="1:5" x14ac:dyDescent="0.25">
      <c r="A30" s="3"/>
      <c r="B30" s="7"/>
      <c r="C30" s="7"/>
      <c r="D30" s="7"/>
      <c r="E30" s="7"/>
    </row>
    <row r="31" spans="1:5" x14ac:dyDescent="0.25">
      <c r="A31" s="3" t="s">
        <v>308</v>
      </c>
      <c r="B31" s="7"/>
      <c r="C31" s="7"/>
      <c r="D31" s="7"/>
      <c r="E31" s="7"/>
    </row>
    <row r="32" spans="1:5" x14ac:dyDescent="0.25">
      <c r="A32" s="3" t="s">
        <v>309</v>
      </c>
      <c r="B32" s="7">
        <f>SUM(B16:B30)</f>
        <v>2719199.4099999992</v>
      </c>
      <c r="C32" s="7">
        <f>SUM(C16:C30)</f>
        <v>381200</v>
      </c>
      <c r="D32" s="7">
        <f>SUM(D16:D30)</f>
        <v>400000</v>
      </c>
      <c r="E32" s="7">
        <f>SUM(E16:E30)</f>
        <v>1937999.4100000001</v>
      </c>
    </row>
    <row r="33" spans="1:6" x14ac:dyDescent="0.25">
      <c r="A33" s="3"/>
      <c r="B33" s="7"/>
      <c r="C33" s="5"/>
      <c r="D33" s="7"/>
      <c r="E33" s="5"/>
    </row>
    <row r="34" spans="1:6" x14ac:dyDescent="0.25">
      <c r="A34" s="48"/>
      <c r="B34" s="5"/>
      <c r="C34" s="5"/>
      <c r="D34" s="5"/>
      <c r="E34" s="18"/>
      <c r="F34" s="49"/>
    </row>
    <row r="35" spans="1:6" x14ac:dyDescent="0.25">
      <c r="A35" s="50"/>
      <c r="B35" s="5"/>
      <c r="C35" s="5"/>
      <c r="D35" s="5"/>
      <c r="E35" s="5"/>
      <c r="F35" s="49"/>
    </row>
    <row r="36" spans="1:6" x14ac:dyDescent="0.25">
      <c r="A36" s="7"/>
      <c r="B36" s="51"/>
      <c r="C36" s="7"/>
      <c r="D36" s="5"/>
      <c r="E36" s="18"/>
      <c r="F36" s="49"/>
    </row>
    <row r="37" spans="1:6" x14ac:dyDescent="0.25">
      <c r="A37" s="7"/>
      <c r="B37" s="5"/>
      <c r="C37" s="7"/>
      <c r="D37" s="5"/>
      <c r="E37" s="5"/>
      <c r="F37" s="49"/>
    </row>
    <row r="38" spans="1:6" x14ac:dyDescent="0.25">
      <c r="A38" s="3"/>
      <c r="B38" s="5"/>
      <c r="C38" s="5"/>
      <c r="D38" s="5"/>
      <c r="E38" s="11"/>
      <c r="F38" s="49"/>
    </row>
    <row r="39" spans="1:6" x14ac:dyDescent="0.25">
      <c r="A39" s="52"/>
      <c r="B39" s="5"/>
      <c r="C39" s="18"/>
      <c r="D39" s="5"/>
      <c r="E39" s="5"/>
      <c r="F39" s="49"/>
    </row>
    <row r="40" spans="1:6" x14ac:dyDescent="0.25">
      <c r="A40" s="52"/>
      <c r="B40" s="18"/>
      <c r="C40" s="5"/>
      <c r="D40" s="5"/>
      <c r="E40" s="5"/>
      <c r="F40" s="49"/>
    </row>
    <row r="41" spans="1:6" x14ac:dyDescent="0.25">
      <c r="A41" s="52"/>
      <c r="B41" s="18"/>
      <c r="C41" s="5"/>
      <c r="D41" s="5"/>
      <c r="E41" s="5"/>
      <c r="F41" s="49"/>
    </row>
    <row r="42" spans="1:6" x14ac:dyDescent="0.25">
      <c r="A42" s="52"/>
      <c r="B42" s="5"/>
      <c r="C42" s="18"/>
      <c r="D42" s="18"/>
      <c r="E42" s="13"/>
      <c r="F42" s="49"/>
    </row>
    <row r="43" spans="1:6" x14ac:dyDescent="0.25">
      <c r="A43" s="52"/>
      <c r="B43" s="5"/>
      <c r="C43" s="5"/>
      <c r="D43" s="3"/>
      <c r="E43" s="5"/>
      <c r="F43" s="49"/>
    </row>
    <row r="44" spans="1:6" x14ac:dyDescent="0.25">
      <c r="A44" s="52"/>
      <c r="B44" s="5"/>
      <c r="C44" s="13"/>
      <c r="D44" s="5"/>
      <c r="E44" s="5"/>
      <c r="F44" s="49"/>
    </row>
    <row r="45" spans="1:6" x14ac:dyDescent="0.25">
      <c r="A45" s="50"/>
      <c r="B45" s="5"/>
      <c r="C45" s="5"/>
      <c r="D45" s="5"/>
      <c r="E45" s="5"/>
      <c r="F45" s="49"/>
    </row>
    <row r="46" spans="1:6" x14ac:dyDescent="0.25">
      <c r="B46" s="5"/>
      <c r="C46" s="5"/>
      <c r="D46" s="5"/>
      <c r="E46" s="5"/>
      <c r="F46" s="49"/>
    </row>
    <row r="47" spans="1:6" x14ac:dyDescent="0.25">
      <c r="B47" s="5"/>
      <c r="C47" s="5"/>
      <c r="D47" s="5"/>
      <c r="E47" s="5"/>
      <c r="F47" s="49"/>
    </row>
    <row r="48" spans="1:6" x14ac:dyDescent="0.25">
      <c r="B48" s="49"/>
      <c r="C48" s="49"/>
      <c r="D48" s="49"/>
      <c r="E48" s="49"/>
      <c r="F48" s="49"/>
    </row>
    <row r="49" spans="2:6" x14ac:dyDescent="0.25">
      <c r="B49" s="49"/>
      <c r="C49" s="49"/>
      <c r="D49" s="49"/>
      <c r="E49" s="49"/>
      <c r="F49" s="49"/>
    </row>
    <row r="50" spans="2:6" x14ac:dyDescent="0.25">
      <c r="B50" s="49"/>
      <c r="C50" s="49"/>
      <c r="D50" s="49"/>
      <c r="E50" s="49"/>
      <c r="F50" s="49"/>
    </row>
    <row r="51" spans="2:6" x14ac:dyDescent="0.25">
      <c r="B51" s="49"/>
      <c r="C51" s="49"/>
      <c r="D51" s="49"/>
      <c r="E51" s="49"/>
      <c r="F51" s="49"/>
    </row>
    <row r="52" spans="2:6" x14ac:dyDescent="0.25">
      <c r="B52" s="49"/>
      <c r="C52" s="49"/>
      <c r="D52" s="49"/>
      <c r="E52" s="49"/>
      <c r="F52" s="49"/>
    </row>
    <row r="53" spans="2:6" x14ac:dyDescent="0.25">
      <c r="B53" s="49"/>
      <c r="C53" s="49"/>
      <c r="D53" s="49"/>
      <c r="E53" s="49"/>
      <c r="F53" s="49"/>
    </row>
    <row r="54" spans="2:6" x14ac:dyDescent="0.25">
      <c r="B54" s="49"/>
      <c r="C54" s="49"/>
      <c r="D54" s="49"/>
      <c r="E54" s="49"/>
      <c r="F54" s="49"/>
    </row>
  </sheetData>
  <sheetProtection algorithmName="SHA-512" hashValue="pbGUgvR34/EZCv9EcaY5FC8vgO0Xsv+UE8rG/xgwrivEyfEAHxUW06FlF4UzWmzne/LupVjCPvxtpPo8ldSE5g==" saltValue="CPckeNqmhVBPZoOjGJNmkQ==" spinCount="100000" sheet="1" objects="1" scenarios="1"/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2016 Budget</vt:lpstr>
      <vt:lpstr>2016 Summary</vt:lpstr>
      <vt:lpstr>'2016 Budget'!Print_Area</vt:lpstr>
      <vt:lpstr>'2016 Summary'!Print_Area</vt:lpstr>
      <vt:lpstr>'2016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</dc:creator>
  <cp:lastModifiedBy>Town Clerk</cp:lastModifiedBy>
  <cp:lastPrinted>2015-12-01T17:25:23Z</cp:lastPrinted>
  <dcterms:created xsi:type="dcterms:W3CDTF">2014-08-22T19:07:55Z</dcterms:created>
  <dcterms:modified xsi:type="dcterms:W3CDTF">2015-12-01T17:29:30Z</dcterms:modified>
</cp:coreProperties>
</file>